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DEX" sheetId="1" state="visible" r:id="rId1"/>
    <sheet xmlns:r="http://schemas.openxmlformats.org/officeDocument/2006/relationships" name="1. Single Ladder" sheetId="2" state="visible" r:id="rId2"/>
    <sheet xmlns:r="http://schemas.openxmlformats.org/officeDocument/2006/relationships" name="2. Portfolio" sheetId="3" state="visible" r:id="rId3"/>
    <sheet xmlns:r="http://schemas.openxmlformats.org/officeDocument/2006/relationships" name="3. Cash Flow" sheetId="4" state="visible" r:id="rId4"/>
    <sheet xmlns:r="http://schemas.openxmlformats.org/officeDocument/2006/relationships" name="4. Reference" sheetId="5" state="visible" r:id="rId5"/>
    <sheet xmlns:r="http://schemas.openxmlformats.org/officeDocument/2006/relationships" name="5. Disclosures" sheetId="6" state="visible" r:id="rId6"/>
  </sheets>
  <definedNames/>
  <calcPr calcId="124519" fullCalcOnLoad="1" iterate="1" iterateCount="200" iterateDelta="0.0001"/>
</workbook>
</file>

<file path=xl/styles.xml><?xml version="1.0" encoding="utf-8"?>
<styleSheet xmlns="http://schemas.openxmlformats.org/spreadsheetml/2006/main">
  <numFmts count="5">
    <numFmt numFmtId="164" formatCode="&quot;$&quot;#,##0"/>
    <numFmt numFmtId="165" formatCode="0&quot; years&quot;"/>
    <numFmt numFmtId="166" formatCode="0.000%"/>
    <numFmt numFmtId="167" formatCode="0&quot; bps&quot;"/>
    <numFmt numFmtId="168" formatCode="0.00&quot; yr&quot;"/>
  </numFmts>
  <fonts count="19">
    <font>
      <name val="Calibri"/>
      <family val="2"/>
      <color theme="1"/>
      <sz val="11"/>
      <scheme val="minor"/>
    </font>
    <font>
      <name val="Calibri"/>
      <b val="1"/>
      <color rgb="000D2747"/>
      <sz val="18"/>
    </font>
    <font>
      <name val="Calibri"/>
      <i val="1"/>
      <color rgb="006B6B6B"/>
      <sz val="11"/>
    </font>
    <font>
      <name val="Calibri"/>
      <color rgb="000D2747"/>
      <sz val="10"/>
      <u val="single"/>
    </font>
    <font>
      <name val="Calibri"/>
      <b val="1"/>
      <color rgb="00C62828"/>
      <sz val="10"/>
    </font>
    <font>
      <name val="Calibri"/>
      <b val="1"/>
      <color rgb="00FFFFFF"/>
      <sz val="11"/>
    </font>
    <font>
      <name val="Calibri"/>
      <color rgb="001a1a1a"/>
      <sz val="11"/>
    </font>
    <font>
      <name val="Calibri"/>
      <i val="1"/>
      <color rgb="006B6B6B"/>
      <sz val="9"/>
    </font>
    <font>
      <name val="Calibri"/>
      <i val="1"/>
      <color rgb="000D2747"/>
      <sz val="10"/>
      <u val="single"/>
    </font>
    <font>
      <name val="Calibri"/>
      <b val="1"/>
      <color rgb="000D2747"/>
      <sz val="15"/>
    </font>
    <font>
      <name val="Calibri"/>
      <i val="1"/>
      <color rgb="006B6B6B"/>
      <sz val="10"/>
    </font>
    <font>
      <name val="Calibri"/>
      <b val="1"/>
      <color rgb="000068FF"/>
      <sz val="11"/>
    </font>
    <font>
      <name val="Calibri"/>
      <b val="1"/>
      <color rgb="000D2747"/>
      <sz val="11"/>
    </font>
    <font>
      <name val="Calibri"/>
      <b val="1"/>
      <color rgb="001a1a1a"/>
      <sz val="11"/>
    </font>
    <font>
      <b val="1"/>
    </font>
    <font>
      <name val="Calibri"/>
      <i val="1"/>
      <color rgb="000D2747"/>
      <sz val="10.5"/>
    </font>
    <font>
      <name val="Calibri"/>
      <i val="1"/>
      <color rgb="006B6B6B"/>
      <sz val="9.5"/>
    </font>
    <font>
      <name val="Calibri"/>
      <b val="1"/>
      <sz val="10.5"/>
    </font>
    <font>
      <name val="Calibri"/>
      <sz val="10.5"/>
    </font>
  </fonts>
  <fills count="7">
    <fill>
      <patternFill/>
    </fill>
    <fill>
      <patternFill patternType="gray125"/>
    </fill>
    <fill>
      <patternFill patternType="solid">
        <fgColor rgb="000D2747"/>
        <bgColor rgb="000D2747"/>
      </patternFill>
    </fill>
    <fill>
      <patternFill patternType="solid">
        <fgColor rgb="00E8F1FF"/>
        <bgColor rgb="00E8F1FF"/>
      </patternFill>
    </fill>
    <fill>
      <patternFill patternType="solid">
        <fgColor rgb="00FFE8B0"/>
        <bgColor rgb="00FFE8B0"/>
      </patternFill>
    </fill>
    <fill>
      <patternFill patternType="solid">
        <fgColor rgb="00F0E6C4"/>
        <bgColor rgb="00F0E6C4"/>
      </patternFill>
    </fill>
    <fill>
      <patternFill patternType="solid">
        <fgColor rgb="00FFF8E7"/>
        <bgColor rgb="00FFF8E7"/>
      </patternFill>
    </fill>
  </fills>
  <borders count="3">
    <border>
      <left/>
      <right/>
      <top/>
      <bottom/>
      <diagonal/>
    </border>
    <border>
      <left style="thin">
        <color rgb="00DDD8CE"/>
      </left>
      <right style="thin">
        <color rgb="00DDD8CE"/>
      </right>
      <top style="thin">
        <color rgb="00DDD8CE"/>
      </top>
      <bottom style="medium">
        <color rgb="00C89000"/>
      </bottom>
    </border>
    <border>
      <left style="thin">
        <color rgb="00DDD8CE"/>
      </left>
      <right style="thin">
        <color rgb="00DDD8CE"/>
      </right>
      <top style="thin">
        <color rgb="00DDD8CE"/>
      </top>
      <bottom style="thin">
        <color rgb="00DDD8CE"/>
      </bottom>
    </border>
  </borders>
  <cellStyleXfs count="1">
    <xf numFmtId="0" fontId="0" fillId="0" borderId="0"/>
  </cellStyleXfs>
  <cellXfs count="3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left" vertical="center" indent="1"/>
    </xf>
    <xf numFmtId="0" fontId="6" fillId="0" borderId="0" applyAlignment="1" pivotButton="0" quotePrefix="0" xfId="0">
      <alignment horizontal="left" vertical="center" indent="1"/>
    </xf>
    <xf numFmtId="0" fontId="7" fillId="0" borderId="0" pivotButton="0" quotePrefix="0" xfId="0"/>
    <xf numFmtId="0" fontId="8" fillId="0" borderId="0" pivotButton="0" quotePrefix="0" xfId="0"/>
    <xf numFmtId="0" fontId="9" fillId="0" borderId="0" pivotButton="0" quotePrefix="0" xfId="0"/>
    <xf numFmtId="0" fontId="10" fillId="0" borderId="0" pivotButton="0" quotePrefix="0" xfId="0"/>
    <xf numFmtId="164" fontId="11" fillId="3" borderId="2" pivotButton="0" quotePrefix="0" xfId="0"/>
    <xf numFmtId="164" fontId="12" fillId="4" borderId="2" pivotButton="0" quotePrefix="0" xfId="0"/>
    <xf numFmtId="165" fontId="11" fillId="3" borderId="2" pivotButton="0" quotePrefix="0" xfId="0"/>
    <xf numFmtId="49" fontId="11" fillId="3" borderId="2" pivotButton="0" quotePrefix="0" xfId="0"/>
    <xf numFmtId="166" fontId="12" fillId="4" borderId="2" pivotButton="0" quotePrefix="0" xfId="0"/>
    <xf numFmtId="166" fontId="11" fillId="3" borderId="2" pivotButton="0" quotePrefix="0" xfId="0"/>
    <xf numFmtId="168" fontId="12" fillId="4" borderId="2" pivotButton="0" quotePrefix="0" xfId="0"/>
    <xf numFmtId="167" fontId="11" fillId="3" borderId="2" pivotButton="0" quotePrefix="0" xfId="0"/>
    <xf numFmtId="10" fontId="11" fillId="3" borderId="2" pivotButton="0" quotePrefix="0" xfId="0"/>
    <xf numFmtId="1" fontId="11" fillId="3" borderId="2" pivotButton="0" quotePrefix="0" xfId="0"/>
    <xf numFmtId="0" fontId="13" fillId="5" borderId="2" applyAlignment="1" pivotButton="0" quotePrefix="0" xfId="0">
      <alignment horizontal="left" vertical="center" indent="1"/>
    </xf>
    <xf numFmtId="0" fontId="0" fillId="0" borderId="2" applyAlignment="1" pivotButton="0" quotePrefix="0" xfId="0">
      <alignment horizontal="center"/>
    </xf>
    <xf numFmtId="0" fontId="0" fillId="0" borderId="2" applyAlignment="1" pivotButton="0" quotePrefix="0" xfId="0">
      <alignment horizontal="right"/>
    </xf>
    <xf numFmtId="164" fontId="0" fillId="0" borderId="2" applyAlignment="1" pivotButton="0" quotePrefix="0" xfId="0">
      <alignment horizontal="right"/>
    </xf>
    <xf numFmtId="166" fontId="0" fillId="0" borderId="2" applyAlignment="1" pivotButton="0" quotePrefix="0" xfId="0">
      <alignment horizontal="right"/>
    </xf>
    <xf numFmtId="0" fontId="13" fillId="6" borderId="0" applyAlignment="1" pivotButton="0" quotePrefix="0" xfId="0">
      <alignment horizontal="left" vertical="center" indent="1"/>
    </xf>
    <xf numFmtId="164" fontId="14" fillId="6" borderId="2" applyAlignment="1" pivotButton="0" quotePrefix="0" xfId="0">
      <alignment horizontal="right"/>
    </xf>
    <xf numFmtId="0" fontId="15" fillId="0" borderId="0" applyAlignment="1" pivotButton="0" quotePrefix="0" xfId="0">
      <alignment horizontal="left" vertical="top" wrapText="1"/>
    </xf>
    <xf numFmtId="0" fontId="16" fillId="0" borderId="0" applyAlignment="1" pivotButton="0" quotePrefix="0" xfId="0">
      <alignment horizontal="left" vertical="top" wrapText="1"/>
    </xf>
    <xf numFmtId="0" fontId="17" fillId="6" borderId="2" applyAlignment="1" pivotButton="0" quotePrefix="0" xfId="0">
      <alignment horizontal="center" wrapText="1"/>
    </xf>
    <xf numFmtId="0" fontId="12" fillId="6" borderId="0" applyAlignment="1" pivotButton="0" quotePrefix="0" xfId="0">
      <alignment vertical="top"/>
    </xf>
    <xf numFmtId="0" fontId="18" fillId="0" borderId="0" applyAlignment="1" pivotButton="0" quotePrefix="0" xfId="0">
      <alignment horizontal="left" vertical="top" wrapText="1"/>
    </xf>
    <xf numFmtId="0" fontId="12" fillId="6"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baratelliinstitute.com/tool-bond-ladder-builder.html" TargetMode="External" Id="rId1"/></Relationships>
</file>

<file path=xl/worksheets/_rels/sheet2.xml.rels><Relationships xmlns="http://schemas.openxmlformats.org/package/2006/relationships"><Relationship Type="http://schemas.openxmlformats.org/officeDocument/2006/relationships/hyperlink" Target="#INDEX!B2" TargetMode="External" Id="rId1"/></Relationships>
</file>

<file path=xl/worksheets/_rels/sheet3.xml.rels><Relationships xmlns="http://schemas.openxmlformats.org/package/2006/relationships"><Relationship Type="http://schemas.openxmlformats.org/officeDocument/2006/relationships/hyperlink" Target="#INDEX!B2" TargetMode="External" Id="rId1"/></Relationships>
</file>

<file path=xl/worksheets/_rels/sheet4.xml.rels><Relationships xmlns="http://schemas.openxmlformats.org/package/2006/relationships"><Relationship Type="http://schemas.openxmlformats.org/officeDocument/2006/relationships/hyperlink" Target="#INDEX!B2" TargetMode="External" Id="rId1"/></Relationships>
</file>

<file path=xl/worksheets/_rels/sheet5.xml.rels><Relationships xmlns="http://schemas.openxmlformats.org/package/2006/relationships"><Relationship Type="http://schemas.openxmlformats.org/officeDocument/2006/relationships/hyperlink" Target="#INDEX!B2" TargetMode="External" Id="rId1"/></Relationships>
</file>

<file path=xl/worksheets/_rels/sheet6.xml.rels><Relationships xmlns="http://schemas.openxmlformats.org/package/2006/relationships"><Relationship Type="http://schemas.openxmlformats.org/officeDocument/2006/relationships/hyperlink" Target="#INDEX!B2" TargetMode="External" Id="rId1"/></Relationships>
</file>

<file path=xl/worksheets/sheet1.xml><?xml version="1.0" encoding="utf-8"?>
<worksheet xmlns="http://schemas.openxmlformats.org/spreadsheetml/2006/main">
  <sheetPr>
    <outlinePr summaryBelow="1" summaryRight="1"/>
    <pageSetUpPr/>
  </sheetPr>
  <dimension ref="B2:C22"/>
  <sheetViews>
    <sheetView workbookViewId="0">
      <selection activeCell="A1" sqref="A1"/>
    </sheetView>
  </sheetViews>
  <sheetFormatPr baseColWidth="8" defaultRowHeight="15"/>
  <cols>
    <col width="3" customWidth="1" min="1" max="1"/>
    <col width="24" customWidth="1" min="2" max="2"/>
    <col width="85" customWidth="1" min="3" max="3"/>
  </cols>
  <sheetData>
    <row r="2">
      <c r="B2" s="1" t="inlineStr">
        <is>
          <t>Bond Ladder Workbook</t>
        </is>
      </c>
    </row>
    <row r="3">
      <c r="B3" s="2" t="inlineStr">
        <is>
          <t>The Baratelli Institute · Predictable income + smoothed rate risk</t>
        </is>
      </c>
    </row>
    <row r="4">
      <c r="B4" s="3" t="inlineStr">
        <is>
          <t>baratelliinstitute.com/tool-bond-ladder-builder.html</t>
        </is>
      </c>
    </row>
    <row r="5">
      <c r="B5" s="4" t="inlineStr">
        <is>
          <t>★  EDUCATIONAL WORKBOOK — NOT INVESTMENT, TAX, OR LEGAL ADVICE</t>
        </is>
      </c>
    </row>
    <row r="7">
      <c r="B7" s="5" t="inlineStr">
        <is>
          <t>TABS</t>
        </is>
      </c>
    </row>
    <row r="8">
      <c r="B8" s="6" t="inlineStr">
        <is>
          <t>1. Single Ladder</t>
        </is>
      </c>
      <c r="C8" s="6" t="inlineStr">
        <is>
          <t>Build one ladder. Choose Treasury/Muni/Corporate, ladder length, and mid-curve yield.</t>
        </is>
      </c>
    </row>
    <row r="9">
      <c r="B9" s="6" t="inlineStr">
        <is>
          <t>2. Portfolio</t>
        </is>
      </c>
      <c r="C9" s="6" t="inlineStr">
        <is>
          <t>Compare up to 3 ladders side-by-side (short/intermediate/long or account-level).</t>
        </is>
      </c>
    </row>
    <row r="10">
      <c r="B10" s="6" t="inlineStr">
        <is>
          <t>3. Cash Flow</t>
        </is>
      </c>
      <c r="C10" s="6" t="inlineStr">
        <is>
          <t>Year-by-year income + reinvestment schedule for the Single Ladder tab.</t>
        </is>
      </c>
    </row>
    <row r="11">
      <c r="B11" s="6" t="inlineStr">
        <is>
          <t>4. Reference</t>
        </is>
      </c>
      <c r="C11" s="6" t="inlineStr">
        <is>
          <t>Definitions: rungs, reinvestment risk, ladder vs. bond fund, tax-equivalent yield.</t>
        </is>
      </c>
    </row>
    <row r="12">
      <c r="B12" s="6" t="inlineStr">
        <is>
          <t>5. Disclosures</t>
        </is>
      </c>
      <c r="C12" s="6" t="inlineStr">
        <is>
          <t>Assumptions and limitations.</t>
        </is>
      </c>
    </row>
    <row r="14">
      <c r="B14" s="5" t="inlineStr">
        <is>
          <t>HOW TO USE</t>
        </is>
      </c>
    </row>
    <row r="15">
      <c r="B15" s="6" t="inlineStr">
        <is>
          <t>•</t>
        </is>
      </c>
      <c r="C15" s="6" t="inlineStr">
        <is>
          <t>Blue cells are inputs — you edit these.</t>
        </is>
      </c>
    </row>
    <row r="16">
      <c r="B16" s="6" t="inlineStr">
        <is>
          <t>•</t>
        </is>
      </c>
      <c r="C16" s="6" t="inlineStr">
        <is>
          <t>Gold cells are outputs — Excel calculates these; do not overwrite.</t>
        </is>
      </c>
    </row>
    <row r="17">
      <c r="B17" s="6" t="inlineStr">
        <is>
          <t>•</t>
        </is>
      </c>
      <c r="C17" s="6" t="inlineStr">
        <is>
          <t>The yield curve slope input controls how the mid-curve yield is distributed across rungs.</t>
        </is>
      </c>
    </row>
    <row r="18">
      <c r="B18" s="6" t="inlineStr">
        <is>
          <t>•</t>
        </is>
      </c>
      <c r="C18" s="6" t="inlineStr">
        <is>
          <t>For yield-side math (YTM, TEY, after-tax yield), use the Bond Yield Workbook.</t>
        </is>
      </c>
    </row>
    <row r="19">
      <c r="B19" s="6" t="inlineStr">
        <is>
          <t>•</t>
        </is>
      </c>
      <c r="C19" s="6" t="inlineStr">
        <is>
          <t>For duration/convexity risk, use the Bond Duration &amp; Convexity Workbook.</t>
        </is>
      </c>
    </row>
    <row r="22">
      <c r="B22" s="7" t="inlineStr">
        <is>
          <t>Version 1.0 · 13 July 2026 · Companion to Bond Yield + Bond Duration &amp; Convexity Workbooks</t>
        </is>
      </c>
    </row>
  </sheetData>
  <hyperlinks>
    <hyperlink xmlns:r="http://schemas.openxmlformats.org/officeDocument/2006/relationships" ref="B4" r:id="rId1"/>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3" customWidth="1" min="1" max="1"/>
    <col width="30" customWidth="1" min="2" max="2"/>
    <col width="18" customWidth="1" min="3" max="3"/>
    <col width="15" customWidth="1" min="4" max="4"/>
    <col width="32" customWidth="1" min="5" max="5"/>
    <col width="16" customWidth="1" min="6" max="6"/>
  </cols>
  <sheetData>
    <row r="1">
      <c r="A1" s="8" t="inlineStr">
        <is>
          <t>← Back to INDEX</t>
        </is>
      </c>
    </row>
    <row r="2">
      <c r="B2" s="9" t="inlineStr">
        <is>
          <t>Single Ladder — Rung-by-rung schedule</t>
        </is>
      </c>
    </row>
    <row r="3">
      <c r="B3" s="10" t="inlineStr">
        <is>
          <t>Enter the ladder in blue cells. Rung schedule + income totals + effective duration are computed below.</t>
        </is>
      </c>
    </row>
    <row r="5">
      <c r="B5" s="5" t="inlineStr">
        <is>
          <t>INPUTS</t>
        </is>
      </c>
      <c r="E5" s="5" t="inlineStr">
        <is>
          <t>RESULTS</t>
        </is>
      </c>
    </row>
    <row r="6">
      <c r="B6" s="6" t="inlineStr">
        <is>
          <t>Total investment ($)</t>
        </is>
      </c>
      <c r="C6" s="11" t="n">
        <v>500000</v>
      </c>
      <c r="E6" s="6" t="inlineStr">
        <is>
          <t>Per-rung face value</t>
        </is>
      </c>
      <c r="F6" s="12">
        <f>C6/C7</f>
        <v/>
      </c>
    </row>
    <row r="7">
      <c r="B7" s="6" t="inlineStr">
        <is>
          <t>Ladder length (years)</t>
        </is>
      </c>
      <c r="C7" s="13" t="n">
        <v>10</v>
      </c>
      <c r="E7" s="6" t="inlineStr">
        <is>
          <t>Total annual income (pre-tax)</t>
        </is>
      </c>
      <c r="F7" s="12">
        <f>SUMPRODUCT(D18:D27,E18:E27)</f>
        <v/>
      </c>
    </row>
    <row r="8">
      <c r="B8" s="6" t="inlineStr">
        <is>
          <t>Bond type</t>
        </is>
      </c>
      <c r="C8" s="14" t="inlineStr">
        <is>
          <t>Treasury</t>
        </is>
      </c>
      <c r="E8" s="6" t="inlineStr">
        <is>
          <t>Effective (weighted-avg) yield</t>
        </is>
      </c>
      <c r="F8" s="15">
        <f>F7/C6</f>
        <v/>
      </c>
    </row>
    <row r="9">
      <c r="B9" s="6" t="inlineStr">
        <is>
          <t>Mid-curve yield (%)</t>
        </is>
      </c>
      <c r="C9" s="16" t="n">
        <v>0.045</v>
      </c>
      <c r="E9" s="6" t="inlineStr">
        <is>
          <t>Weighted-avg duration (~ladder/2)</t>
        </is>
      </c>
      <c r="F9" s="17">
        <f>SUMPRODUCT(C18:C27,D18:D27)/SUM(D18:D27)</f>
        <v/>
      </c>
    </row>
    <row r="10">
      <c r="B10" s="6" t="inlineStr">
        <is>
          <t>Curve slope (bps between rungs)</t>
        </is>
      </c>
      <c r="C10" s="18" t="n">
        <v>6</v>
      </c>
      <c r="E10" s="6" t="inlineStr">
        <is>
          <t>Annual income (after federal tax)</t>
        </is>
      </c>
      <c r="F10" s="12">
        <f>IF(C8="Muni", F7, F7*(1-C11))</f>
        <v/>
      </c>
    </row>
    <row r="11">
      <c r="B11" s="6" t="inlineStr">
        <is>
          <t>Federal tax bracket (%)</t>
        </is>
      </c>
      <c r="C11" s="19" t="n">
        <v>0.32</v>
      </c>
      <c r="E11" s="6" t="inlineStr">
        <is>
          <t>Annual income (after federal + state tax)</t>
        </is>
      </c>
      <c r="F11" s="12">
        <f>IF(C8="Treasury", F7*(1-C11), IF(C8="Muni", F7, F7*(1-C11-C12)))</f>
        <v/>
      </c>
    </row>
    <row r="12">
      <c r="B12" s="6" t="inlineStr">
        <is>
          <t>State tax bracket (%)</t>
        </is>
      </c>
      <c r="C12" s="19" t="n">
        <v>0.06</v>
      </c>
    </row>
    <row r="13">
      <c r="B13" s="6" t="inlineStr">
        <is>
          <t>Payments per year (freq)</t>
        </is>
      </c>
      <c r="C13" s="20" t="n">
        <v>2</v>
      </c>
    </row>
    <row r="16">
      <c r="B16" s="5" t="inlineStr">
        <is>
          <t>RUNG SCHEDULE (up to 10 rungs shown; extend rows if ladder &gt; 10 years)</t>
        </is>
      </c>
    </row>
    <row r="17">
      <c r="B17" s="21" t="inlineStr">
        <is>
          <t>Rung #</t>
        </is>
      </c>
      <c r="C17" s="21" t="inlineStr">
        <is>
          <t>Years to Maturity</t>
        </is>
      </c>
      <c r="D17" s="21" t="inlineStr">
        <is>
          <t>Face ($)</t>
        </is>
      </c>
      <c r="E17" s="21" t="inlineStr">
        <is>
          <t>Yield %</t>
        </is>
      </c>
      <c r="F17" s="21" t="inlineStr">
        <is>
          <t>Annual Coupon ($)</t>
        </is>
      </c>
    </row>
    <row r="18">
      <c r="B18" s="22" t="n">
        <v>1</v>
      </c>
      <c r="C18" s="23">
        <f>IF(B18&lt;=$C$7, B18, "")</f>
        <v/>
      </c>
      <c r="D18" s="24">
        <f>IF(B18&lt;=$C$7, $C$6/$C$7, 0)</f>
        <v/>
      </c>
      <c r="E18" s="25">
        <f>IF(B18&lt;=$C$7, $C$9 + ($C$10/10000)*(B18 - ($C$7+1)/2), 0)</f>
        <v/>
      </c>
      <c r="F18" s="24">
        <f>D18*E18</f>
        <v/>
      </c>
    </row>
    <row r="19">
      <c r="B19" s="22" t="n">
        <v>2</v>
      </c>
      <c r="C19" s="23">
        <f>IF(B19&lt;=$C$7, B19, "")</f>
        <v/>
      </c>
      <c r="D19" s="24">
        <f>IF(B19&lt;=$C$7, $C$6/$C$7, 0)</f>
        <v/>
      </c>
      <c r="E19" s="25">
        <f>IF(B19&lt;=$C$7, $C$9 + ($C$10/10000)*(B19 - ($C$7+1)/2), 0)</f>
        <v/>
      </c>
      <c r="F19" s="24">
        <f>D19*E19</f>
        <v/>
      </c>
    </row>
    <row r="20">
      <c r="B20" s="22" t="n">
        <v>3</v>
      </c>
      <c r="C20" s="23">
        <f>IF(B20&lt;=$C$7, B20, "")</f>
        <v/>
      </c>
      <c r="D20" s="24">
        <f>IF(B20&lt;=$C$7, $C$6/$C$7, 0)</f>
        <v/>
      </c>
      <c r="E20" s="25">
        <f>IF(B20&lt;=$C$7, $C$9 + ($C$10/10000)*(B20 - ($C$7+1)/2), 0)</f>
        <v/>
      </c>
      <c r="F20" s="24">
        <f>D20*E20</f>
        <v/>
      </c>
    </row>
    <row r="21">
      <c r="B21" s="22" t="n">
        <v>4</v>
      </c>
      <c r="C21" s="23">
        <f>IF(B21&lt;=$C$7, B21, "")</f>
        <v/>
      </c>
      <c r="D21" s="24">
        <f>IF(B21&lt;=$C$7, $C$6/$C$7, 0)</f>
        <v/>
      </c>
      <c r="E21" s="25">
        <f>IF(B21&lt;=$C$7, $C$9 + ($C$10/10000)*(B21 - ($C$7+1)/2), 0)</f>
        <v/>
      </c>
      <c r="F21" s="24">
        <f>D21*E21</f>
        <v/>
      </c>
    </row>
    <row r="22">
      <c r="B22" s="22" t="n">
        <v>5</v>
      </c>
      <c r="C22" s="23">
        <f>IF(B22&lt;=$C$7, B22, "")</f>
        <v/>
      </c>
      <c r="D22" s="24">
        <f>IF(B22&lt;=$C$7, $C$6/$C$7, 0)</f>
        <v/>
      </c>
      <c r="E22" s="25">
        <f>IF(B22&lt;=$C$7, $C$9 + ($C$10/10000)*(B22 - ($C$7+1)/2), 0)</f>
        <v/>
      </c>
      <c r="F22" s="24">
        <f>D22*E22</f>
        <v/>
      </c>
    </row>
    <row r="23">
      <c r="B23" s="22" t="n">
        <v>6</v>
      </c>
      <c r="C23" s="23">
        <f>IF(B23&lt;=$C$7, B23, "")</f>
        <v/>
      </c>
      <c r="D23" s="24">
        <f>IF(B23&lt;=$C$7, $C$6/$C$7, 0)</f>
        <v/>
      </c>
      <c r="E23" s="25">
        <f>IF(B23&lt;=$C$7, $C$9 + ($C$10/10000)*(B23 - ($C$7+1)/2), 0)</f>
        <v/>
      </c>
      <c r="F23" s="24">
        <f>D23*E23</f>
        <v/>
      </c>
    </row>
    <row r="24">
      <c r="B24" s="22" t="n">
        <v>7</v>
      </c>
      <c r="C24" s="23">
        <f>IF(B24&lt;=$C$7, B24, "")</f>
        <v/>
      </c>
      <c r="D24" s="24">
        <f>IF(B24&lt;=$C$7, $C$6/$C$7, 0)</f>
        <v/>
      </c>
      <c r="E24" s="25">
        <f>IF(B24&lt;=$C$7, $C$9 + ($C$10/10000)*(B24 - ($C$7+1)/2), 0)</f>
        <v/>
      </c>
      <c r="F24" s="24">
        <f>D24*E24</f>
        <v/>
      </c>
    </row>
    <row r="25">
      <c r="B25" s="22" t="n">
        <v>8</v>
      </c>
      <c r="C25" s="23">
        <f>IF(B25&lt;=$C$7, B25, "")</f>
        <v/>
      </c>
      <c r="D25" s="24">
        <f>IF(B25&lt;=$C$7, $C$6/$C$7, 0)</f>
        <v/>
      </c>
      <c r="E25" s="25">
        <f>IF(B25&lt;=$C$7, $C$9 + ($C$10/10000)*(B25 - ($C$7+1)/2), 0)</f>
        <v/>
      </c>
      <c r="F25" s="24">
        <f>D25*E25</f>
        <v/>
      </c>
    </row>
    <row r="26">
      <c r="B26" s="22" t="n">
        <v>9</v>
      </c>
      <c r="C26" s="23">
        <f>IF(B26&lt;=$C$7, B26, "")</f>
        <v/>
      </c>
      <c r="D26" s="24">
        <f>IF(B26&lt;=$C$7, $C$6/$C$7, 0)</f>
        <v/>
      </c>
      <c r="E26" s="25">
        <f>IF(B26&lt;=$C$7, $C$9 + ($C$10/10000)*(B26 - ($C$7+1)/2), 0)</f>
        <v/>
      </c>
      <c r="F26" s="24">
        <f>D26*E26</f>
        <v/>
      </c>
    </row>
    <row r="27">
      <c r="B27" s="22" t="n">
        <v>10</v>
      </c>
      <c r="C27" s="23">
        <f>IF(B27&lt;=$C$7, B27, "")</f>
        <v/>
      </c>
      <c r="D27" s="24">
        <f>IF(B27&lt;=$C$7, $C$6/$C$7, 0)</f>
        <v/>
      </c>
      <c r="E27" s="25">
        <f>IF(B27&lt;=$C$7, $C$9 + ($C$10/10000)*(B27 - ($C$7+1)/2), 0)</f>
        <v/>
      </c>
      <c r="F27" s="24">
        <f>D27*E27</f>
        <v/>
      </c>
    </row>
    <row r="29">
      <c r="B29" s="26" t="inlineStr">
        <is>
          <t>TOTAL</t>
        </is>
      </c>
      <c r="D29" s="27">
        <f>SUM(D18:D27)</f>
        <v/>
      </c>
      <c r="F29" s="27">
        <f>SUM(F18:F27)</f>
        <v/>
      </c>
    </row>
    <row r="31">
      <c r="B31" s="28" t="inlineStr">
        <is>
          <t>Insight: notice how each rung yields slightly more than the previous one. That is the yield-curve slope — longer rungs pay a premium to compensate for term risk. The ladder averages those yields, and the weighted-avg duration works out to roughly half the ladder length.</t>
        </is>
      </c>
    </row>
    <row r="32"/>
    <row r="33"/>
    <row r="35">
      <c r="B35" s="5" t="inlineStr">
        <is>
          <t>TEST VERIFICATION</t>
        </is>
      </c>
    </row>
    <row r="36">
      <c r="B36" s="29" t="inlineStr">
        <is>
          <t>Known-good: $500,000 total / 10-year ladder / 4.50% mid-curve / 6bps slope / 32% fed / 6% state = per-rung $50,000, weighted-avg yield 4.500%, duration ~5.5 years, pre-tax income $22,500, after-fed $15,300, after-fed+state $13,500.</t>
        </is>
      </c>
    </row>
    <row r="37"/>
  </sheetData>
  <mergeCells count="2">
    <mergeCell ref="B31:F33"/>
    <mergeCell ref="B36:F37"/>
  </mergeCells>
  <dataValidations count="2">
    <dataValidation sqref="C8" showDropDown="0" showInputMessage="1" showErrorMessage="1" allowBlank="0" errorTitle="Bond type" error="Choose Treasury, Muni, or Corporate." promptTitle="Bond type" prompt="Choose Treasury (fed-taxable), Muni (fed-exempt), or Corporate (fed+state taxable)." type="list">
      <formula1>"Treasury,Muni,Corporate"</formula1>
    </dataValidation>
    <dataValidation sqref="C13" showDropDown="0" showInputMessage="0" showErrorMessage="1" allowBlank="0" errorTitle="Frequency" error="Payments per year must be 1, 2, or 4." type="list">
      <formula1>"1,2,4"</formula1>
    </dataValidation>
  </dataValidations>
  <hyperlinks>
    <hyperlink xmlns:r="http://schemas.openxmlformats.org/officeDocument/2006/relationships" ref="A1" r:id="rId1"/>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3" customWidth="1" min="1" max="1"/>
    <col width="34" customWidth="1" min="2" max="2"/>
    <col width="22" customWidth="1" min="3" max="3"/>
    <col width="25" customWidth="1" min="4" max="4"/>
    <col width="22" customWidth="1" min="5" max="5"/>
    <col width="20" customWidth="1" min="6" max="6"/>
  </cols>
  <sheetData>
    <row r="1">
      <c r="A1" s="8" t="inlineStr">
        <is>
          <t>← Back to INDEX</t>
        </is>
      </c>
    </row>
    <row r="2">
      <c r="B2" s="9" t="inlineStr">
        <is>
          <t>Portfolio — Compare up to 3 Ladders</t>
        </is>
      </c>
    </row>
    <row r="3">
      <c r="B3" s="10" t="inlineStr">
        <is>
          <t>Set up 3 different ladders side-by-side. Useful for comparing short/intermediate/long strategies or modeling ladders held in different account tax buckets (taxable / IRA / Roth).</t>
        </is>
      </c>
    </row>
    <row r="5">
      <c r="B5" s="5" t="inlineStr">
        <is>
          <t>Parameter</t>
        </is>
      </c>
      <c r="C5" s="5" t="inlineStr">
        <is>
          <t>Ladder A (Short)</t>
        </is>
      </c>
      <c r="D5" s="5" t="inlineStr">
        <is>
          <t>Ladder B (Intermediate)</t>
        </is>
      </c>
      <c r="E5" s="5" t="inlineStr">
        <is>
          <t>Ladder C (Long)</t>
        </is>
      </c>
    </row>
    <row r="6">
      <c r="B6" s="6" t="inlineStr">
        <is>
          <t>Total investment ($)</t>
        </is>
      </c>
      <c r="C6" s="11" t="n">
        <v>250000</v>
      </c>
      <c r="D6" s="11" t="n">
        <v>500000</v>
      </c>
      <c r="E6" s="11" t="n">
        <v>250000</v>
      </c>
    </row>
    <row r="7">
      <c r="B7" s="6" t="inlineStr">
        <is>
          <t>Ladder length (years)</t>
        </is>
      </c>
      <c r="C7" s="20" t="n">
        <v>5</v>
      </c>
      <c r="D7" s="20" t="n">
        <v>10</v>
      </c>
      <c r="E7" s="20" t="n">
        <v>20</v>
      </c>
    </row>
    <row r="8">
      <c r="B8" s="6" t="inlineStr">
        <is>
          <t>Bond type</t>
        </is>
      </c>
      <c r="C8" s="14" t="inlineStr">
        <is>
          <t>Treasury</t>
        </is>
      </c>
      <c r="D8" s="14" t="inlineStr">
        <is>
          <t>Muni</t>
        </is>
      </c>
      <c r="E8" s="14" t="inlineStr">
        <is>
          <t>Corporate</t>
        </is>
      </c>
    </row>
    <row r="9">
      <c r="B9" s="6" t="inlineStr">
        <is>
          <t>Mid-curve yield (%)</t>
        </is>
      </c>
      <c r="C9" s="16" t="n">
        <v>0.043</v>
      </c>
      <c r="D9" s="16" t="n">
        <v>0.038</v>
      </c>
      <c r="E9" s="16" t="n">
        <v>0.05</v>
      </c>
    </row>
    <row r="10">
      <c r="B10" s="6" t="inlineStr">
        <is>
          <t>Curve slope (bps per rung)</t>
        </is>
      </c>
      <c r="C10" s="20" t="n">
        <v>5</v>
      </c>
      <c r="D10" s="20" t="n">
        <v>6</v>
      </c>
      <c r="E10" s="20" t="n">
        <v>4</v>
      </c>
    </row>
    <row r="11">
      <c r="B11" s="6" t="inlineStr">
        <is>
          <t>Federal tax bracket (%)</t>
        </is>
      </c>
      <c r="C11" s="19" t="n">
        <v>0.32</v>
      </c>
      <c r="D11" s="19" t="n">
        <v>0.32</v>
      </c>
      <c r="E11" s="19" t="n">
        <v>0.32</v>
      </c>
    </row>
    <row r="12">
      <c r="B12" s="6" t="inlineStr">
        <is>
          <t>State tax bracket (%)</t>
        </is>
      </c>
      <c r="C12" s="19" t="n">
        <v>0.06</v>
      </c>
      <c r="D12" s="19" t="n">
        <v>0.06</v>
      </c>
      <c r="E12" s="19" t="n">
        <v>0.06</v>
      </c>
    </row>
    <row r="14">
      <c r="B14" s="5" t="inlineStr">
        <is>
          <t>RESULTS</t>
        </is>
      </c>
    </row>
    <row r="15">
      <c r="B15" s="6" t="inlineStr">
        <is>
          <t>Effective yield</t>
        </is>
      </c>
      <c r="C15" s="15">
        <f>C9</f>
        <v/>
      </c>
      <c r="D15" s="15">
        <f>D9</f>
        <v/>
      </c>
      <c r="E15" s="15">
        <f>E9</f>
        <v/>
      </c>
    </row>
    <row r="16">
      <c r="B16" s="6" t="inlineStr">
        <is>
          <t>Weighted-avg duration (~ladder/2)</t>
        </is>
      </c>
      <c r="C16" s="17">
        <f>(C7+1)/2</f>
        <v/>
      </c>
      <c r="D16" s="17">
        <f>(D7+1)/2</f>
        <v/>
      </c>
      <c r="E16" s="17">
        <f>(E7+1)/2</f>
        <v/>
      </c>
    </row>
    <row r="17">
      <c r="B17" s="6" t="inlineStr">
        <is>
          <t>Annual income (pre-tax)</t>
        </is>
      </c>
      <c r="C17" s="12">
        <f>C6*C9</f>
        <v/>
      </c>
      <c r="D17" s="12">
        <f>D6*D9</f>
        <v/>
      </c>
      <c r="E17" s="12">
        <f>E6*E9</f>
        <v/>
      </c>
    </row>
    <row r="18">
      <c r="B18" s="6" t="inlineStr">
        <is>
          <t>Annual income (after federal tax)</t>
        </is>
      </c>
      <c r="C18" s="12">
        <f>IF(C8="Muni", C17, C17*(1-C11))</f>
        <v/>
      </c>
      <c r="D18" s="12">
        <f>IF(D8="Muni", D17, D17*(1-D11))</f>
        <v/>
      </c>
      <c r="E18" s="12">
        <f>IF(E8="Muni", E17, E17*(1-E11))</f>
        <v/>
      </c>
    </row>
    <row r="19">
      <c r="B19" s="6" t="inlineStr">
        <is>
          <t>Annual income (after federal + state tax)</t>
        </is>
      </c>
      <c r="C19" s="12">
        <f>IF(C8="Treasury", C17*(1-C11), IF(C8="Muni", C17, C17*(1-C11-C12)))</f>
        <v/>
      </c>
      <c r="D19" s="12">
        <f>IF(D8="Treasury", D17*(1-D11), IF(D8="Muni", D17, D17*(1-D11-D12)))</f>
        <v/>
      </c>
      <c r="E19" s="12">
        <f>IF(E8="Treasury", E17*(1-E11), IF(E8="Muni", E17, E17*(1-E11-E12)))</f>
        <v/>
      </c>
    </row>
    <row r="21">
      <c r="B21" s="5" t="inlineStr">
        <is>
          <t>BLENDED-BOOK TOTALS</t>
        </is>
      </c>
    </row>
    <row r="22">
      <c r="B22" s="6" t="inlineStr">
        <is>
          <t>Total invested</t>
        </is>
      </c>
      <c r="F22" s="12">
        <f>C6+D6+E6</f>
        <v/>
      </c>
    </row>
    <row r="23">
      <c r="B23" s="6" t="inlineStr">
        <is>
          <t>Weighted-avg duration</t>
        </is>
      </c>
      <c r="F23" s="17">
        <f>IFERROR((C6*C16+D6*D16+E6*E16)/F22, 0)</f>
        <v/>
      </c>
    </row>
    <row r="24">
      <c r="B24" s="6" t="inlineStr">
        <is>
          <t>Blended pre-tax income</t>
        </is>
      </c>
      <c r="F24" s="12">
        <f>C17+D17+E17</f>
        <v/>
      </c>
    </row>
    <row r="25">
      <c r="B25" s="6" t="inlineStr">
        <is>
          <t>Blended after-fed+state income</t>
        </is>
      </c>
      <c r="F25" s="12">
        <f>C19+D19+E19</f>
        <v/>
      </c>
    </row>
  </sheetData>
  <dataValidations count="1">
    <dataValidation sqref="C8:E8" showDropDown="0" showInputMessage="0" showErrorMessage="1" allowBlank="0" errorTitle="Bond type" error="Choose Treasury, Muni, or Corporate." type="list">
      <formula1>"Treasury,Muni,Corporate"</formula1>
    </dataValidation>
  </dataValidations>
  <hyperlinks>
    <hyperlink xmlns:r="http://schemas.openxmlformats.org/officeDocument/2006/relationships" ref="A1" r:id="rId1"/>
  </hyperlink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width="3" customWidth="1" min="1" max="1"/>
    <col width="8" customWidth="1" min="2" max="2"/>
    <col width="15" customWidth="1" min="3" max="3"/>
    <col width="18" customWidth="1" min="4" max="4"/>
    <col width="20" customWidth="1" min="5" max="5"/>
    <col width="18" customWidth="1" min="6" max="6"/>
    <col width="20" customWidth="1" min="7" max="7"/>
    <col width="22" customWidth="1" min="8" max="8"/>
  </cols>
  <sheetData>
    <row r="1">
      <c r="A1" s="8" t="inlineStr">
        <is>
          <t>← Back to INDEX</t>
        </is>
      </c>
    </row>
    <row r="2">
      <c r="B2" s="9" t="inlineStr">
        <is>
          <t>Cash Flow — Year-by-year income + reinvestment</t>
        </is>
      </c>
    </row>
    <row r="3">
      <c r="B3" s="10" t="inlineStr">
        <is>
          <t>Pulls from the Single Ladder tab. Each year, one rung matures; proceeds are rolled into a new long-end rung. Ladder duration stays constant. Income reprices at the rolled-in yield.</t>
        </is>
      </c>
    </row>
    <row r="5">
      <c r="B5" s="5" t="inlineStr">
        <is>
          <t>YEAR-BY-YEAR SCHEDULE (assumes matured principal is rolled to new long-end rung)</t>
        </is>
      </c>
    </row>
    <row r="6">
      <c r="B6" s="30" t="inlineStr">
        <is>
          <t>Year</t>
        </is>
      </c>
      <c r="C6" s="30" t="inlineStr">
        <is>
          <t>Rung Matured</t>
        </is>
      </c>
      <c r="D6" s="30" t="inlineStr">
        <is>
          <t>Principal Returned</t>
        </is>
      </c>
      <c r="E6" s="30" t="inlineStr">
        <is>
          <t>Rolled to Rung (yrs)</t>
        </is>
      </c>
      <c r="F6" s="30" t="inlineStr">
        <is>
          <t>Reinvested Yield %</t>
        </is>
      </c>
      <c r="G6" s="30" t="inlineStr">
        <is>
          <t>Annual Book Income</t>
        </is>
      </c>
      <c r="H6" s="30" t="inlineStr">
        <is>
          <t>Cumulative Income</t>
        </is>
      </c>
    </row>
    <row r="7">
      <c r="B7" s="22" t="n">
        <v>1</v>
      </c>
      <c r="C7" s="22">
        <f>IF(B7&lt;='1. Single Ladder'!$C$7, B7, "")</f>
        <v/>
      </c>
      <c r="D7" s="24">
        <f>IF(B7&lt;='1. Single Ladder'!$C$7, '1. Single Ladder'!$C$6/'1. Single Ladder'!$C$7, "")</f>
        <v/>
      </c>
      <c r="E7" s="23">
        <f>IF(B7&lt;='1. Single Ladder'!$C$7, '1. Single Ladder'!$C$7, "")</f>
        <v/>
      </c>
      <c r="F7" s="25">
        <f>IF(B7&lt;='1. Single Ladder'!$C$7, '1. Single Ladder'!$C$9 + ('1. Single Ladder'!$C$10/10000)*('1. Single Ladder'!$C$7 - ('1. Single Ladder'!$C$7+1)/2), "")</f>
        <v/>
      </c>
      <c r="G7" s="24">
        <f>IF(B7&lt;='1. Single Ladder'!$C$7, '1. Single Ladder'!$F$7, "")</f>
        <v/>
      </c>
      <c r="H7" s="24">
        <f>IFERROR(G7,0)</f>
        <v/>
      </c>
    </row>
    <row r="8">
      <c r="B8" s="22" t="n">
        <v>2</v>
      </c>
      <c r="C8" s="22">
        <f>IF(B8&lt;='1. Single Ladder'!$C$7, B8, "")</f>
        <v/>
      </c>
      <c r="D8" s="24">
        <f>IF(B8&lt;='1. Single Ladder'!$C$7, '1. Single Ladder'!$C$6/'1. Single Ladder'!$C$7, "")</f>
        <v/>
      </c>
      <c r="E8" s="23">
        <f>IF(B8&lt;='1. Single Ladder'!$C$7, '1. Single Ladder'!$C$7, "")</f>
        <v/>
      </c>
      <c r="F8" s="25">
        <f>IF(B8&lt;='1. Single Ladder'!$C$7, '1. Single Ladder'!$C$9 + ('1. Single Ladder'!$C$10/10000)*('1. Single Ladder'!$C$7 - ('1. Single Ladder'!$C$7+1)/2), "")</f>
        <v/>
      </c>
      <c r="G8" s="24">
        <f>IF(B8&lt;='1. Single Ladder'!$C$7, '1. Single Ladder'!$F$7, "")</f>
        <v/>
      </c>
      <c r="H8" s="24">
        <f>IFERROR(H7+G8,H7)</f>
        <v/>
      </c>
    </row>
    <row r="9">
      <c r="B9" s="22" t="n">
        <v>3</v>
      </c>
      <c r="C9" s="22">
        <f>IF(B9&lt;='1. Single Ladder'!$C$7, B9, "")</f>
        <v/>
      </c>
      <c r="D9" s="24">
        <f>IF(B9&lt;='1. Single Ladder'!$C$7, '1. Single Ladder'!$C$6/'1. Single Ladder'!$C$7, "")</f>
        <v/>
      </c>
      <c r="E9" s="23">
        <f>IF(B9&lt;='1. Single Ladder'!$C$7, '1. Single Ladder'!$C$7, "")</f>
        <v/>
      </c>
      <c r="F9" s="25">
        <f>IF(B9&lt;='1. Single Ladder'!$C$7, '1. Single Ladder'!$C$9 + ('1. Single Ladder'!$C$10/10000)*('1. Single Ladder'!$C$7 - ('1. Single Ladder'!$C$7+1)/2), "")</f>
        <v/>
      </c>
      <c r="G9" s="24">
        <f>IF(B9&lt;='1. Single Ladder'!$C$7, '1. Single Ladder'!$F$7, "")</f>
        <v/>
      </c>
      <c r="H9" s="24">
        <f>IFERROR(H8+G9,H8)</f>
        <v/>
      </c>
    </row>
    <row r="10">
      <c r="B10" s="22" t="n">
        <v>4</v>
      </c>
      <c r="C10" s="22">
        <f>IF(B10&lt;='1. Single Ladder'!$C$7, B10, "")</f>
        <v/>
      </c>
      <c r="D10" s="24">
        <f>IF(B10&lt;='1. Single Ladder'!$C$7, '1. Single Ladder'!$C$6/'1. Single Ladder'!$C$7, "")</f>
        <v/>
      </c>
      <c r="E10" s="23">
        <f>IF(B10&lt;='1. Single Ladder'!$C$7, '1. Single Ladder'!$C$7, "")</f>
        <v/>
      </c>
      <c r="F10" s="25">
        <f>IF(B10&lt;='1. Single Ladder'!$C$7, '1. Single Ladder'!$C$9 + ('1. Single Ladder'!$C$10/10000)*('1. Single Ladder'!$C$7 - ('1. Single Ladder'!$C$7+1)/2), "")</f>
        <v/>
      </c>
      <c r="G10" s="24">
        <f>IF(B10&lt;='1. Single Ladder'!$C$7, '1. Single Ladder'!$F$7, "")</f>
        <v/>
      </c>
      <c r="H10" s="24">
        <f>IFERROR(H9+G10,H9)</f>
        <v/>
      </c>
    </row>
    <row r="11">
      <c r="B11" s="22" t="n">
        <v>5</v>
      </c>
      <c r="C11" s="22">
        <f>IF(B11&lt;='1. Single Ladder'!$C$7, B11, "")</f>
        <v/>
      </c>
      <c r="D11" s="24">
        <f>IF(B11&lt;='1. Single Ladder'!$C$7, '1. Single Ladder'!$C$6/'1. Single Ladder'!$C$7, "")</f>
        <v/>
      </c>
      <c r="E11" s="23">
        <f>IF(B11&lt;='1. Single Ladder'!$C$7, '1. Single Ladder'!$C$7, "")</f>
        <v/>
      </c>
      <c r="F11" s="25">
        <f>IF(B11&lt;='1. Single Ladder'!$C$7, '1. Single Ladder'!$C$9 + ('1. Single Ladder'!$C$10/10000)*('1. Single Ladder'!$C$7 - ('1. Single Ladder'!$C$7+1)/2), "")</f>
        <v/>
      </c>
      <c r="G11" s="24">
        <f>IF(B11&lt;='1. Single Ladder'!$C$7, '1. Single Ladder'!$F$7, "")</f>
        <v/>
      </c>
      <c r="H11" s="24">
        <f>IFERROR(H10+G11,H10)</f>
        <v/>
      </c>
    </row>
    <row r="12">
      <c r="B12" s="22" t="n">
        <v>6</v>
      </c>
      <c r="C12" s="22">
        <f>IF(B12&lt;='1. Single Ladder'!$C$7, B12, "")</f>
        <v/>
      </c>
      <c r="D12" s="24">
        <f>IF(B12&lt;='1. Single Ladder'!$C$7, '1. Single Ladder'!$C$6/'1. Single Ladder'!$C$7, "")</f>
        <v/>
      </c>
      <c r="E12" s="23">
        <f>IF(B12&lt;='1. Single Ladder'!$C$7, '1. Single Ladder'!$C$7, "")</f>
        <v/>
      </c>
      <c r="F12" s="25">
        <f>IF(B12&lt;='1. Single Ladder'!$C$7, '1. Single Ladder'!$C$9 + ('1. Single Ladder'!$C$10/10000)*('1. Single Ladder'!$C$7 - ('1. Single Ladder'!$C$7+1)/2), "")</f>
        <v/>
      </c>
      <c r="G12" s="24">
        <f>IF(B12&lt;='1. Single Ladder'!$C$7, '1. Single Ladder'!$F$7, "")</f>
        <v/>
      </c>
      <c r="H12" s="24">
        <f>IFERROR(H11+G12,H11)</f>
        <v/>
      </c>
    </row>
    <row r="13">
      <c r="B13" s="22" t="n">
        <v>7</v>
      </c>
      <c r="C13" s="22">
        <f>IF(B13&lt;='1. Single Ladder'!$C$7, B13, "")</f>
        <v/>
      </c>
      <c r="D13" s="24">
        <f>IF(B13&lt;='1. Single Ladder'!$C$7, '1. Single Ladder'!$C$6/'1. Single Ladder'!$C$7, "")</f>
        <v/>
      </c>
      <c r="E13" s="23">
        <f>IF(B13&lt;='1. Single Ladder'!$C$7, '1. Single Ladder'!$C$7, "")</f>
        <v/>
      </c>
      <c r="F13" s="25">
        <f>IF(B13&lt;='1. Single Ladder'!$C$7, '1. Single Ladder'!$C$9 + ('1. Single Ladder'!$C$10/10000)*('1. Single Ladder'!$C$7 - ('1. Single Ladder'!$C$7+1)/2), "")</f>
        <v/>
      </c>
      <c r="G13" s="24">
        <f>IF(B13&lt;='1. Single Ladder'!$C$7, '1. Single Ladder'!$F$7, "")</f>
        <v/>
      </c>
      <c r="H13" s="24">
        <f>IFERROR(H12+G13,H12)</f>
        <v/>
      </c>
    </row>
    <row r="14">
      <c r="B14" s="22" t="n">
        <v>8</v>
      </c>
      <c r="C14" s="22">
        <f>IF(B14&lt;='1. Single Ladder'!$C$7, B14, "")</f>
        <v/>
      </c>
      <c r="D14" s="24">
        <f>IF(B14&lt;='1. Single Ladder'!$C$7, '1. Single Ladder'!$C$6/'1. Single Ladder'!$C$7, "")</f>
        <v/>
      </c>
      <c r="E14" s="23">
        <f>IF(B14&lt;='1. Single Ladder'!$C$7, '1. Single Ladder'!$C$7, "")</f>
        <v/>
      </c>
      <c r="F14" s="25">
        <f>IF(B14&lt;='1. Single Ladder'!$C$7, '1. Single Ladder'!$C$9 + ('1. Single Ladder'!$C$10/10000)*('1. Single Ladder'!$C$7 - ('1. Single Ladder'!$C$7+1)/2), "")</f>
        <v/>
      </c>
      <c r="G14" s="24">
        <f>IF(B14&lt;='1. Single Ladder'!$C$7, '1. Single Ladder'!$F$7, "")</f>
        <v/>
      </c>
      <c r="H14" s="24">
        <f>IFERROR(H13+G14,H13)</f>
        <v/>
      </c>
    </row>
    <row r="15">
      <c r="B15" s="22" t="n">
        <v>9</v>
      </c>
      <c r="C15" s="22">
        <f>IF(B15&lt;='1. Single Ladder'!$C$7, B15, "")</f>
        <v/>
      </c>
      <c r="D15" s="24">
        <f>IF(B15&lt;='1. Single Ladder'!$C$7, '1. Single Ladder'!$C$6/'1. Single Ladder'!$C$7, "")</f>
        <v/>
      </c>
      <c r="E15" s="23">
        <f>IF(B15&lt;='1. Single Ladder'!$C$7, '1. Single Ladder'!$C$7, "")</f>
        <v/>
      </c>
      <c r="F15" s="25">
        <f>IF(B15&lt;='1. Single Ladder'!$C$7, '1. Single Ladder'!$C$9 + ('1. Single Ladder'!$C$10/10000)*('1. Single Ladder'!$C$7 - ('1. Single Ladder'!$C$7+1)/2), "")</f>
        <v/>
      </c>
      <c r="G15" s="24">
        <f>IF(B15&lt;='1. Single Ladder'!$C$7, '1. Single Ladder'!$F$7, "")</f>
        <v/>
      </c>
      <c r="H15" s="24">
        <f>IFERROR(H14+G15,H14)</f>
        <v/>
      </c>
    </row>
    <row r="16">
      <c r="B16" s="22" t="n">
        <v>10</v>
      </c>
      <c r="C16" s="22">
        <f>IF(B16&lt;='1. Single Ladder'!$C$7, B16, "")</f>
        <v/>
      </c>
      <c r="D16" s="24">
        <f>IF(B16&lt;='1. Single Ladder'!$C$7, '1. Single Ladder'!$C$6/'1. Single Ladder'!$C$7, "")</f>
        <v/>
      </c>
      <c r="E16" s="23">
        <f>IF(B16&lt;='1. Single Ladder'!$C$7, '1. Single Ladder'!$C$7, "")</f>
        <v/>
      </c>
      <c r="F16" s="25">
        <f>IF(B16&lt;='1. Single Ladder'!$C$7, '1. Single Ladder'!$C$9 + ('1. Single Ladder'!$C$10/10000)*('1. Single Ladder'!$C$7 - ('1. Single Ladder'!$C$7+1)/2), "")</f>
        <v/>
      </c>
      <c r="G16" s="24">
        <f>IF(B16&lt;='1. Single Ladder'!$C$7, '1. Single Ladder'!$F$7, "")</f>
        <v/>
      </c>
      <c r="H16" s="24">
        <f>IFERROR(H15+G16,H15)</f>
        <v/>
      </c>
    </row>
    <row r="17">
      <c r="B17" s="22" t="n">
        <v>11</v>
      </c>
      <c r="C17" s="22">
        <f>IF(B17&lt;='1. Single Ladder'!$C$7, B17, "")</f>
        <v/>
      </c>
      <c r="D17" s="24">
        <f>IF(B17&lt;='1. Single Ladder'!$C$7, '1. Single Ladder'!$C$6/'1. Single Ladder'!$C$7, "")</f>
        <v/>
      </c>
      <c r="E17" s="23">
        <f>IF(B17&lt;='1. Single Ladder'!$C$7, '1. Single Ladder'!$C$7, "")</f>
        <v/>
      </c>
      <c r="F17" s="25">
        <f>IF(B17&lt;='1. Single Ladder'!$C$7, '1. Single Ladder'!$C$9 + ('1. Single Ladder'!$C$10/10000)*('1. Single Ladder'!$C$7 - ('1. Single Ladder'!$C$7+1)/2), "")</f>
        <v/>
      </c>
      <c r="G17" s="24">
        <f>IF(B17&lt;='1. Single Ladder'!$C$7, '1. Single Ladder'!$F$7, "")</f>
        <v/>
      </c>
      <c r="H17" s="24">
        <f>IFERROR(H16+G17,H16)</f>
        <v/>
      </c>
    </row>
    <row r="18">
      <c r="B18" s="22" t="n">
        <v>12</v>
      </c>
      <c r="C18" s="22">
        <f>IF(B18&lt;='1. Single Ladder'!$C$7, B18, "")</f>
        <v/>
      </c>
      <c r="D18" s="24">
        <f>IF(B18&lt;='1. Single Ladder'!$C$7, '1. Single Ladder'!$C$6/'1. Single Ladder'!$C$7, "")</f>
        <v/>
      </c>
      <c r="E18" s="23">
        <f>IF(B18&lt;='1. Single Ladder'!$C$7, '1. Single Ladder'!$C$7, "")</f>
        <v/>
      </c>
      <c r="F18" s="25">
        <f>IF(B18&lt;='1. Single Ladder'!$C$7, '1. Single Ladder'!$C$9 + ('1. Single Ladder'!$C$10/10000)*('1. Single Ladder'!$C$7 - ('1. Single Ladder'!$C$7+1)/2), "")</f>
        <v/>
      </c>
      <c r="G18" s="24">
        <f>IF(B18&lt;='1. Single Ladder'!$C$7, '1. Single Ladder'!$F$7, "")</f>
        <v/>
      </c>
      <c r="H18" s="24">
        <f>IFERROR(H17+G18,H17)</f>
        <v/>
      </c>
    </row>
    <row r="19">
      <c r="B19" s="22" t="n">
        <v>13</v>
      </c>
      <c r="C19" s="22">
        <f>IF(B19&lt;='1. Single Ladder'!$C$7, B19, "")</f>
        <v/>
      </c>
      <c r="D19" s="24">
        <f>IF(B19&lt;='1. Single Ladder'!$C$7, '1. Single Ladder'!$C$6/'1. Single Ladder'!$C$7, "")</f>
        <v/>
      </c>
      <c r="E19" s="23">
        <f>IF(B19&lt;='1. Single Ladder'!$C$7, '1. Single Ladder'!$C$7, "")</f>
        <v/>
      </c>
      <c r="F19" s="25">
        <f>IF(B19&lt;='1. Single Ladder'!$C$7, '1. Single Ladder'!$C$9 + ('1. Single Ladder'!$C$10/10000)*('1. Single Ladder'!$C$7 - ('1. Single Ladder'!$C$7+1)/2), "")</f>
        <v/>
      </c>
      <c r="G19" s="24">
        <f>IF(B19&lt;='1. Single Ladder'!$C$7, '1. Single Ladder'!$F$7, "")</f>
        <v/>
      </c>
      <c r="H19" s="24">
        <f>IFERROR(H18+G19,H18)</f>
        <v/>
      </c>
    </row>
    <row r="20">
      <c r="B20" s="22" t="n">
        <v>14</v>
      </c>
      <c r="C20" s="22">
        <f>IF(B20&lt;='1. Single Ladder'!$C$7, B20, "")</f>
        <v/>
      </c>
      <c r="D20" s="24">
        <f>IF(B20&lt;='1. Single Ladder'!$C$7, '1. Single Ladder'!$C$6/'1. Single Ladder'!$C$7, "")</f>
        <v/>
      </c>
      <c r="E20" s="23">
        <f>IF(B20&lt;='1. Single Ladder'!$C$7, '1. Single Ladder'!$C$7, "")</f>
        <v/>
      </c>
      <c r="F20" s="25">
        <f>IF(B20&lt;='1. Single Ladder'!$C$7, '1. Single Ladder'!$C$9 + ('1. Single Ladder'!$C$10/10000)*('1. Single Ladder'!$C$7 - ('1. Single Ladder'!$C$7+1)/2), "")</f>
        <v/>
      </c>
      <c r="G20" s="24">
        <f>IF(B20&lt;='1. Single Ladder'!$C$7, '1. Single Ladder'!$F$7, "")</f>
        <v/>
      </c>
      <c r="H20" s="24">
        <f>IFERROR(H19+G20,H19)</f>
        <v/>
      </c>
    </row>
    <row r="21">
      <c r="B21" s="22" t="n">
        <v>15</v>
      </c>
      <c r="C21" s="22">
        <f>IF(B21&lt;='1. Single Ladder'!$C$7, B21, "")</f>
        <v/>
      </c>
      <c r="D21" s="24">
        <f>IF(B21&lt;='1. Single Ladder'!$C$7, '1. Single Ladder'!$C$6/'1. Single Ladder'!$C$7, "")</f>
        <v/>
      </c>
      <c r="E21" s="23">
        <f>IF(B21&lt;='1. Single Ladder'!$C$7, '1. Single Ladder'!$C$7, "")</f>
        <v/>
      </c>
      <c r="F21" s="25">
        <f>IF(B21&lt;='1. Single Ladder'!$C$7, '1. Single Ladder'!$C$9 + ('1. Single Ladder'!$C$10/10000)*('1. Single Ladder'!$C$7 - ('1. Single Ladder'!$C$7+1)/2), "")</f>
        <v/>
      </c>
      <c r="G21" s="24">
        <f>IF(B21&lt;='1. Single Ladder'!$C$7, '1. Single Ladder'!$F$7, "")</f>
        <v/>
      </c>
      <c r="H21" s="24">
        <f>IFERROR(H20+G21,H20)</f>
        <v/>
      </c>
    </row>
    <row r="23">
      <c r="B23" s="28" t="inlineStr">
        <is>
          <t>Steady-state observation: as long as reinvested yields track the mid-curve yield in the Single Ladder tab, annual income is constant. If reinvestment yields DROP (Fed easing cycle), income slowly declines as low-yield rungs replace expiring higher-yield rungs. Ladder discipline smooths that transition over N years, whereas a single long-dated bond would experience the full rate move in one price shock.</t>
        </is>
      </c>
    </row>
    <row r="24"/>
    <row r="25"/>
    <row r="26"/>
  </sheetData>
  <mergeCells count="1">
    <mergeCell ref="B23:H26"/>
  </mergeCells>
  <hyperlinks>
    <hyperlink xmlns:r="http://schemas.openxmlformats.org/officeDocument/2006/relationships" ref="A1" r:id="rId1"/>
  </hyperlink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 customWidth="1" min="1" max="1"/>
    <col width="26" customWidth="1" min="2" max="2"/>
    <col width="95" customWidth="1" min="3" max="3"/>
  </cols>
  <sheetData>
    <row r="1">
      <c r="A1" s="8" t="inlineStr">
        <is>
          <t>← Back to INDEX</t>
        </is>
      </c>
    </row>
    <row r="2">
      <c r="B2" s="9" t="inlineStr">
        <is>
          <t>Bond Ladder Reference</t>
        </is>
      </c>
    </row>
    <row r="4" ht="55" customHeight="1">
      <c r="B4" s="31" t="inlineStr">
        <is>
          <t>Bond ladder</t>
        </is>
      </c>
      <c r="C4" s="32" t="inlineStr">
        <is>
          <t>A portfolio of individual bonds with equally-spaced maturity dates. Each maturity date is a 'rung.' As each rung matures, principal is reinvested at the long end of the ladder, keeping the weighted-avg duration constant. Compare to a bond fund, which has perpetual duration.</t>
        </is>
      </c>
    </row>
    <row r="6" ht="55" customHeight="1">
      <c r="B6" s="31" t="inlineStr">
        <is>
          <t>Rung</t>
        </is>
      </c>
      <c r="C6" s="32" t="inlineStr">
        <is>
          <t>One bond in the ladder. Typical ladder has 5-20 rungs, each 1 year apart. Face value equal-weighted across rungs is standard, but not required.</t>
        </is>
      </c>
    </row>
    <row r="8" ht="55" customHeight="1">
      <c r="B8" s="31" t="inlineStr">
        <is>
          <t>Weighted-average duration</t>
        </is>
      </c>
      <c r="C8" s="32" t="inlineStr">
        <is>
          <t>For an equal-weight ladder with rungs at 1, 2, ..., N years, weighted-avg duration is approximately (N+1)/2 years. For a 10-year ladder, ~5.5 years. This is the parallel-shift interest-rate sensitivity of the whole book.</t>
        </is>
      </c>
    </row>
    <row r="10" ht="55" customHeight="1">
      <c r="B10" s="31" t="inlineStr">
        <is>
          <t>Reinvestment risk</t>
        </is>
      </c>
      <c r="C10" s="32" t="inlineStr">
        <is>
          <t>The risk that when a rung matures, prevailing rates are lower than when the rung was purchased, so income declines. Ladders SPREAD this risk over N years rather than concentrating it (a single 10-year bond faces the reinvestment cliff all at once at year 10).</t>
        </is>
      </c>
    </row>
    <row r="12" ht="55" customHeight="1">
      <c r="B12" s="31" t="inlineStr">
        <is>
          <t>Yield curve slope</t>
        </is>
      </c>
      <c r="C12" s="32" t="inlineStr">
        <is>
          <t>The typical Treasury curve is upward-sloping — longer bonds yield more. In this workbook, slope is expressed in basis points per rung: e.g., 6 bps means each 1-year-longer rung yields 6bps more than the prior.</t>
        </is>
      </c>
    </row>
    <row r="14" ht="55" customHeight="1">
      <c r="B14" s="31" t="inlineStr">
        <is>
          <t>Tax-equivalent yield (TEY)</t>
        </is>
      </c>
      <c r="C14" s="32" t="inlineStr">
        <is>
          <t>For municipal bonds, TEY = Muni Yield / (1 - Combined Marginal Tax Rate). For an investor in the 32% fed + 6% state bracket, a 3.5% muni yield equals a 5.65% TEY. Compare that to a taxable Treasury of similar duration.</t>
        </is>
      </c>
    </row>
    <row r="16" ht="55" customHeight="1">
      <c r="B16" s="31" t="inlineStr">
        <is>
          <t>Ladder vs. bond fund</t>
        </is>
      </c>
      <c r="C16" s="32" t="inlineStr">
        <is>
          <t>A bond fund has perpetual duration (no maturity), an expense ratio (10-50 bps), and NAV volatility from continuous mark-to-market. A ladder has a defined maturity for each rung, zero expense ratio, and book-value income visibility. For investors who can hold to maturity, the ladder usually wins on both cost and predictability.</t>
        </is>
      </c>
    </row>
    <row r="18" ht="55" customHeight="1">
      <c r="B18" s="31" t="inlineStr">
        <is>
          <t>When ladders beat bullets</t>
        </is>
      </c>
      <c r="C18" s="32" t="inlineStr">
        <is>
          <t>A 'bullet' portfolio buys all bonds at one maturity date (e.g., all 10-year). Bullet has lower duration than a ladder of the same average maturity but concentrates rate risk. Ladders reduce dispersion of outcomes. Actuarial rule: ladders are better for immunization of a stream of liabilities; bullets are better for a single terminal liability.</t>
        </is>
      </c>
    </row>
    <row r="20" ht="55" customHeight="1">
      <c r="B20" s="31" t="inlineStr">
        <is>
          <t>Callable rungs — a caveat</t>
        </is>
      </c>
      <c r="C20" s="32" t="inlineStr">
        <is>
          <t>This workbook assumes bullet (non-callable) bonds. Callable bonds can be redeemed early by the issuer when rates fall, which converts the ladder into an involuntarily-shorter ladder. Callable municipal bonds especially: check the call schedule before laddering.</t>
        </is>
      </c>
    </row>
    <row r="22" ht="55" customHeight="1">
      <c r="B22" s="31" t="inlineStr">
        <is>
          <t>Excel functions used</t>
        </is>
      </c>
      <c r="C22" s="32" t="inlineStr">
        <is>
          <t>SUMPRODUCT for weighted averages; IF for bond-type-conditional tax logic. No RATE() or DURATION() needed since ladder is defined by input yield rather than clean-price solve.</t>
        </is>
      </c>
    </row>
  </sheetData>
  <hyperlinks>
    <hyperlink xmlns:r="http://schemas.openxmlformats.org/officeDocument/2006/relationships" ref="A1" r:id="rId1"/>
  </hyperlink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3" customWidth="1" min="1" max="1"/>
    <col width="30" customWidth="1" min="2" max="2"/>
    <col width="95" customWidth="1" min="3" max="3"/>
  </cols>
  <sheetData>
    <row r="1">
      <c r="A1" s="8" t="inlineStr">
        <is>
          <t>← Back to INDEX</t>
        </is>
      </c>
    </row>
    <row r="2">
      <c r="B2" s="9" t="inlineStr">
        <is>
          <t>Assumptions, Limitations, and Disclosures</t>
        </is>
      </c>
    </row>
    <row r="4" ht="62" customHeight="1">
      <c r="B4" s="33" t="inlineStr">
        <is>
          <t>WHAT THIS WORKBOOK DOES</t>
        </is>
      </c>
      <c r="C4" s="32" t="inlineStr">
        <is>
          <t>Builds an equal-weight bond ladder for Treasury, Municipal, or Corporate bonds. Computes per-rung income, weighted-avg yield, weighted-avg duration, and after-tax income. Models year-by-year reinvestment discipline assuming principal is rolled into a new long-end rung.</t>
        </is>
      </c>
    </row>
    <row r="6" ht="62" customHeight="1">
      <c r="B6" s="33" t="inlineStr">
        <is>
          <t>WHAT IT DOES NOT DO</t>
        </is>
      </c>
      <c r="C6" s="32" t="inlineStr">
        <is>
          <t>Does not solve YTM from clean price — inputs are yields directly, not prices. Does not compute convexity or DV01 (see Bond Duration &amp; Convexity Workbook). Does not model callable bonds. Does not handle floating-rate notes or inflation-linked bonds (TIPS). Does not model credit-spread risk on the corporate ladder tier.</t>
        </is>
      </c>
    </row>
    <row r="8" ht="62" customHeight="1">
      <c r="B8" s="33" t="inlineStr">
        <is>
          <t>YIELD ASSUMPTIONS</t>
        </is>
      </c>
      <c r="C8" s="32" t="inlineStr">
        <is>
          <t>The workbook assumes a monotonically upward-sloping yield curve at the entered slope (bps per rung). Real curves can invert, flatten, or twist non-parallelly. When using this workbook, re-run with a curve slope of 0 (flat curve) to see the impact of curve shape on ladder income.</t>
        </is>
      </c>
    </row>
    <row r="10" ht="62" customHeight="1">
      <c r="B10" s="33" t="inlineStr">
        <is>
          <t>REINVESTMENT ASSUMPTION</t>
        </is>
      </c>
      <c r="C10" s="32" t="inlineStr">
        <is>
          <t>The Cash Flow tab assumes matured principal is reinvested at the same mid-curve yield input. In reality, reinvestment yields will differ from the initial yield curve when the rung matures. For a rate-declining scenario, ladder income falls; for a rising scenario, ladder income rises. The workbook is a static steady-state view, not a rate-scenario simulator.</t>
        </is>
      </c>
    </row>
    <row r="12" ht="62" customHeight="1">
      <c r="B12" s="33" t="inlineStr">
        <is>
          <t>TAX ASSUMPTIONS</t>
        </is>
      </c>
      <c r="C12" s="32" t="inlineStr">
        <is>
          <t>Treasury interest is exempt from state tax but taxable federally. Muni interest is exempt from federal tax (subject to AMT for private-activity bonds — not modeled). Corporate interest is federally and state taxable. The workbook applies these three treatments to the after-tax income calc. Does not model NIIT (§1411 3.8% surtax) or AMT.</t>
        </is>
      </c>
    </row>
    <row r="14" ht="62" customHeight="1">
      <c r="B14" s="33" t="inlineStr">
        <is>
          <t>DISCLAIMER</t>
        </is>
      </c>
      <c r="C14" s="32" t="inlineStr">
        <is>
          <t>This workbook is an educational tool. It is not investment, tax, or legal advice. The Baratelli Institute publishes under the publisher exception recognized in Lowe v. SEC, 472 U.S. 181 (1985). Consult a fixed-income specialist and tax advisor before implementing any ladder strategy.</t>
        </is>
      </c>
    </row>
    <row r="16" ht="62" customHeight="1">
      <c r="B16" s="33" t="inlineStr">
        <is>
          <t>COMPANION RESOURCES</t>
        </is>
      </c>
      <c r="C16" s="32" t="inlineStr">
        <is>
          <t>Bond Yield Workbook: YTM, TEY, current yield, and after-tax yield mathematics. Bond Duration &amp; Convexity Workbook: rate-sensitivity, DV01, and price-shock scenarios. Both free at baratelliinstitute.com/tool-bond-yield-calculator.html and /tool-bond-duration-convexity.html.</t>
        </is>
      </c>
    </row>
  </sheetData>
  <hyperlinks>
    <hyperlink xmlns:r="http://schemas.openxmlformats.org/officeDocument/2006/relationships" ref="A1"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2026-07-13T10:12:46Z</dcterms:created>
  <dcterms:modified xmlns:dcterms="http://purl.org/dc/terms/" xmlns:xsi="http://www.w3.org/2001/XMLSchema-instance" xsi:type="dcterms:W3CDTF">2026-07-13T10:12:46Z</dcterms:modified>
</cp:coreProperties>
</file>