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00_Baratelli_Toolkit" sheetId="1" state="visible" r:id="rId1"/>
    <sheet xmlns:r="http://schemas.openxmlformats.org/officeDocument/2006/relationships" name="Cover" sheetId="2" state="visible" r:id="rId2"/>
    <sheet xmlns:r="http://schemas.openxmlformats.org/officeDocument/2006/relationships" name="Transaction Assumptions" sheetId="3" state="visible" r:id="rId3"/>
    <sheet xmlns:r="http://schemas.openxmlformats.org/officeDocument/2006/relationships" name="Sources &amp; Uses" sheetId="4" state="visible" r:id="rId4"/>
    <sheet xmlns:r="http://schemas.openxmlformats.org/officeDocument/2006/relationships" name="Purchase Price Allocation" sheetId="5" state="visible" r:id="rId5"/>
    <sheet xmlns:r="http://schemas.openxmlformats.org/officeDocument/2006/relationships" name="Pro Forma Balance Sheet" sheetId="6" state="visible" r:id="rId6"/>
    <sheet xmlns:r="http://schemas.openxmlformats.org/officeDocument/2006/relationships" name="Pro Forma Income Statement" sheetId="7" state="visible" r:id="rId7"/>
    <sheet xmlns:r="http://schemas.openxmlformats.org/officeDocument/2006/relationships" name="Credit &amp; Leverage" sheetId="8" state="visible" r:id="rId8"/>
    <sheet xmlns:r="http://schemas.openxmlformats.org/officeDocument/2006/relationships" name="Multiples Paid" sheetId="9" state="visible" r:id="rId9"/>
    <sheet xmlns:r="http://schemas.openxmlformats.org/officeDocument/2006/relationships" name="Disney Read-Across" sheetId="10" state="visible" r:id="rId10"/>
    <sheet xmlns:r="http://schemas.openxmlformats.org/officeDocument/2006/relationships" name="Notes &amp; Sources" sheetId="11" state="visible" r:id="rId11"/>
  </sheets>
  <definedNames>
    <definedName name="_xlnm.Print_Titles" localSheetId="1">'Cover'!$1:$3</definedName>
    <definedName name="_xlnm.Print_Area" localSheetId="1">'Cover'!$A$1:$G$23</definedName>
    <definedName name="_xlnm.Print_Titles" localSheetId="2">'Transaction Assumptions'!$1:$3</definedName>
    <definedName name="_xlnm.Print_Area" localSheetId="2">'Transaction Assumptions'!$A$1:$G$32</definedName>
    <definedName name="_xlnm.Print_Titles" localSheetId="3">'Sources &amp; Uses'!$1:$3</definedName>
    <definedName name="_xlnm.Print_Area" localSheetId="3">'Sources &amp; Uses'!$A$1:$E$18</definedName>
    <definedName name="_xlnm.Print_Titles" localSheetId="4">'Purchase Price Allocation'!$1:$3</definedName>
    <definedName name="_xlnm.Print_Area" localSheetId="4">'Purchase Price Allocation'!$A$1:$E$15</definedName>
    <definedName name="_xlnm.Print_Titles" localSheetId="5">'Pro Forma Balance Sheet'!$1:$3</definedName>
    <definedName name="_xlnm.Print_Area" localSheetId="5">'Pro Forma Balance Sheet'!$A$1:$E$31</definedName>
    <definedName name="_xlnm.Print_Titles" localSheetId="6">'Pro Forma Income Statement'!$1:$3</definedName>
    <definedName name="_xlnm.Print_Area" localSheetId="6">'Pro Forma Income Statement'!$A$1:$E$23</definedName>
    <definedName name="_xlnm.Print_Titles" localSheetId="7">'Credit &amp; Leverage'!$1:$3</definedName>
    <definedName name="_xlnm.Print_Area" localSheetId="7">'Credit &amp; Leverage'!$A$1:$E$22</definedName>
    <definedName name="_xlnm.Print_Titles" localSheetId="8">'Multiples Paid'!$1:$3</definedName>
    <definedName name="_xlnm.Print_Area" localSheetId="8">'Multiples Paid'!$A$1:$E$13</definedName>
    <definedName name="_xlnm.Print_Titles" localSheetId="9">'Disney Read-Across'!$1:$3</definedName>
    <definedName name="_xlnm.Print_Area" localSheetId="9">'Disney Read-Across'!$A$1:$G$28</definedName>
    <definedName name="_xlnm.Print_Titles" localSheetId="10">'Notes &amp; Sources'!$1:$3</definedName>
    <definedName name="_xlnm.Print_Area" localSheetId="10">'Notes &amp; Sources'!$A$1:$A$10</definedName>
  </definedNames>
  <calcPr calcId="124519" fullCalcOnLoad="1"/>
</workbook>
</file>

<file path=xl/styles.xml><?xml version="1.0" encoding="utf-8"?>
<styleSheet xmlns="http://schemas.openxmlformats.org/spreadsheetml/2006/main">
  <numFmts count="8">
    <numFmt numFmtId="164" formatCode="$#,##0.00"/>
    <numFmt numFmtId="165" formatCode="0.0000"/>
    <numFmt numFmtId="166" formatCode="#,##0.0"/>
    <numFmt numFmtId="167" formatCode="$#,##0.0;($#,##0.0);&quot;-&quot;"/>
    <numFmt numFmtId="168" formatCode="0.0%;(0.0%);&quot;-&quot;"/>
    <numFmt numFmtId="169" formatCode="0.0&quot;x&quot;"/>
    <numFmt numFmtId="170" formatCode="#,##0&quot;M&quot;"/>
    <numFmt numFmtId="171" formatCode="$#,##0&quot;/hh&quot;"/>
  </numFmts>
  <fonts count="36">
    <font>
      <name val="Calibri"/>
      <family val="2"/>
      <color theme="1"/>
      <sz val="11"/>
      <scheme val="minor"/>
    </font>
    <font>
      <name val="Arial"/>
      <b val="1"/>
      <color rgb="00C89000"/>
      <sz val="12"/>
    </font>
    <font>
      <name val="Arial"/>
      <b val="1"/>
      <color rgb="000D2747"/>
      <sz val="20"/>
    </font>
    <font>
      <name val="Arial"/>
      <i val="1"/>
      <color rgb="005A5A5A"/>
      <sz val="11"/>
    </font>
    <font>
      <name val="Arial"/>
      <b val="1"/>
      <color rgb="000D2747"/>
      <sz val="10"/>
    </font>
    <font>
      <name val="Arial"/>
      <color rgb="00000000"/>
      <sz val="10"/>
    </font>
    <font>
      <name val="Arial"/>
      <b val="1"/>
      <color rgb="000D2747"/>
      <sz val="9"/>
    </font>
    <font>
      <name val="Arial"/>
      <i val="1"/>
      <color rgb="005A5A5A"/>
      <sz val="8.5"/>
    </font>
    <font>
      <name val="Arial"/>
      <b val="1"/>
      <color rgb="00FFFFFF"/>
      <sz val="15"/>
    </font>
    <font>
      <name val="Arial"/>
      <i val="1"/>
      <color rgb="005A5A5A"/>
      <sz val="9"/>
    </font>
    <font>
      <name val="Arial"/>
      <b val="1"/>
      <color rgb="00FFFFFF"/>
      <sz val="9.5"/>
    </font>
    <font>
      <name val="Arial"/>
      <color rgb="00000000"/>
      <sz val="9.5"/>
    </font>
    <font>
      <name val="Arial"/>
      <color rgb="000000FF"/>
      <sz val="9.5"/>
    </font>
    <font>
      <name val="Arial"/>
      <b val="1"/>
      <color rgb="000D2747"/>
      <sz val="9.5"/>
    </font>
    <font>
      <name val="Arial"/>
      <b val="1"/>
      <color rgb="00000000"/>
      <sz val="9.5"/>
    </font>
    <font>
      <name val="Arial"/>
      <i val="1"/>
      <color rgb="005A5A5A"/>
      <sz val="8"/>
    </font>
    <font>
      <name val="Arial"/>
      <b val="1"/>
      <color rgb="000000FF"/>
      <sz val="9.5"/>
    </font>
    <font>
      <name val="Arial"/>
      <color rgb="00000000"/>
      <sz val="9"/>
    </font>
    <font>
      <name val="Calibri"/>
      <color rgb="00000000"/>
      <sz val="10"/>
    </font>
    <font>
      <name val="Calibri"/>
      <color rgb="00006100"/>
      <sz val="10"/>
    </font>
    <font>
      <name val="Calibri"/>
      <color rgb="000000FF"/>
      <sz val="10"/>
    </font>
    <font>
      <name val="Calibri"/>
      <b val="1"/>
      <color rgb="00FFFFFF"/>
      <sz val="16"/>
    </font>
    <font>
      <name val="Calibri"/>
      <i val="1"/>
      <color rgb="000D2747"/>
      <sz val="11"/>
    </font>
    <font>
      <name val="Calibri"/>
      <color rgb="001E1E1E"/>
      <sz val="11"/>
    </font>
    <font>
      <name val="Calibri"/>
      <b val="1"/>
      <color rgb="00C89000"/>
      <sz val="12"/>
    </font>
    <font>
      <name val="Calibri"/>
      <color rgb="001E1E1E"/>
      <sz val="10"/>
    </font>
    <font>
      <name val="Calibri"/>
      <b val="1"/>
      <color rgb="000D2747"/>
      <sz val="18"/>
    </font>
    <font>
      <name val="Calibri"/>
      <b val="1"/>
      <color rgb="000D2747"/>
      <sz val="12"/>
      <u val="single"/>
    </font>
    <font>
      <name val="Calibri"/>
      <i val="1"/>
      <color rgb="000D2747"/>
      <sz val="10"/>
    </font>
    <font>
      <name val="Calibri"/>
      <b val="1"/>
      <color rgb="00C89000"/>
      <sz val="10"/>
      <u val="single"/>
    </font>
    <font>
      <name val="Calibri"/>
      <i val="1"/>
      <color rgb="001A1A1A"/>
      <sz val="11"/>
    </font>
    <font>
      <name val="Calibri"/>
      <color rgb="001A1A1A"/>
      <sz val="11"/>
    </font>
    <font>
      <name val="Calibri"/>
      <b val="1"/>
      <color rgb="00C9A227"/>
      <sz val="12"/>
    </font>
    <font>
      <name val="Calibri"/>
      <b val="1"/>
      <color rgb="000D2747"/>
      <sz val="24"/>
    </font>
    <font>
      <name val="Calibri"/>
      <i val="1"/>
      <color rgb="001A1A1A"/>
      <sz val="10"/>
    </font>
    <font>
      <name val="Calibri"/>
      <b val="1"/>
      <color rgb="00C9A227"/>
      <sz val="10"/>
      <u val="single"/>
    </font>
  </fonts>
  <fills count="9">
    <fill>
      <patternFill/>
    </fill>
    <fill>
      <patternFill patternType="gray125"/>
    </fill>
    <fill>
      <patternFill patternType="solid">
        <fgColor rgb="000D2747"/>
      </patternFill>
    </fill>
    <fill>
      <patternFill patternType="solid">
        <fgColor rgb="00FAF6EC"/>
      </patternFill>
    </fill>
    <fill>
      <patternFill patternType="solid">
        <fgColor rgb="00E8D9A8"/>
      </patternFill>
    </fill>
    <fill>
      <patternFill patternType="solid">
        <fgColor rgb="000D2747"/>
        <bgColor rgb="000D2747"/>
      </patternFill>
    </fill>
    <fill>
      <patternFill patternType="solid">
        <fgColor rgb="00FBF7EC"/>
        <bgColor rgb="00FBF7EC"/>
      </patternFill>
    </fill>
    <fill>
      <patternFill patternType="solid">
        <fgColor rgb="00C89000"/>
        <bgColor rgb="00C89000"/>
      </patternFill>
    </fill>
    <fill>
      <patternFill patternType="solid">
        <fgColor rgb="00C9A227"/>
        <bgColor rgb="00C9A227"/>
      </patternFill>
    </fill>
  </fills>
  <borders count="2">
    <border>
      <left/>
      <right/>
      <top/>
      <bottom/>
      <diagonal/>
    </border>
    <border>
      <left style="thin">
        <color rgb="00D9D9D9"/>
      </left>
      <right style="thin">
        <color rgb="00D9D9D9"/>
      </right>
      <top style="thin">
        <color rgb="00D9D9D9"/>
      </top>
      <bottom style="thin">
        <color rgb="00D9D9D9"/>
      </bottom>
    </border>
  </borders>
  <cellStyleXfs count="1">
    <xf numFmtId="0" fontId="0" fillId="0" borderId="0"/>
  </cellStyleXfs>
  <cellXfs count="75">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4" fillId="0" borderId="0" pivotButton="0" quotePrefix="0" xfId="0"/>
    <xf numFmtId="0" fontId="5" fillId="0" borderId="0" pivotButton="0" quotePrefix="0" xfId="0"/>
    <xf numFmtId="0" fontId="6" fillId="0" borderId="0" applyAlignment="1" pivotButton="0" quotePrefix="0" xfId="0">
      <alignment vertical="top" wrapText="1"/>
    </xf>
    <xf numFmtId="0" fontId="7" fillId="0" borderId="0" applyAlignment="1" pivotButton="0" quotePrefix="0" xfId="0">
      <alignment vertical="top" wrapText="1"/>
    </xf>
    <xf numFmtId="0" fontId="8" fillId="2" borderId="0" applyAlignment="1" pivotButton="0" quotePrefix="0" xfId="0">
      <alignment horizontal="left" vertical="center"/>
    </xf>
    <xf numFmtId="0" fontId="0" fillId="2" borderId="0" pivotButton="0" quotePrefix="0" xfId="0"/>
    <xf numFmtId="0" fontId="9" fillId="0" borderId="0" pivotButton="0" quotePrefix="0" xfId="0"/>
    <xf numFmtId="0" fontId="10" fillId="2" borderId="1" applyAlignment="1" pivotButton="0" quotePrefix="0" xfId="0">
      <alignment horizontal="left" vertical="center" wrapText="1"/>
    </xf>
    <xf numFmtId="0" fontId="10" fillId="2" borderId="1" applyAlignment="1" pivotButton="0" quotePrefix="0" xfId="0">
      <alignment horizontal="right" vertical="center" wrapText="1"/>
    </xf>
    <xf numFmtId="0" fontId="11" fillId="0" borderId="1" applyAlignment="1" pivotButton="0" quotePrefix="0" xfId="0">
      <alignment horizontal="left"/>
    </xf>
    <xf numFmtId="164" fontId="12" fillId="0" borderId="1" applyAlignment="1" pivotButton="0" quotePrefix="0" xfId="0">
      <alignment horizontal="right"/>
    </xf>
    <xf numFmtId="164" fontId="11" fillId="0" borderId="1" applyAlignment="1" pivotButton="0" quotePrefix="0" xfId="0">
      <alignment horizontal="right"/>
    </xf>
    <xf numFmtId="165" fontId="11" fillId="0" borderId="1" applyAlignment="1" pivotButton="0" quotePrefix="0" xfId="0">
      <alignment horizontal="right"/>
    </xf>
    <xf numFmtId="166" fontId="12" fillId="0" borderId="1" applyAlignment="1" pivotButton="0" quotePrefix="0" xfId="0">
      <alignment horizontal="right"/>
    </xf>
    <xf numFmtId="0" fontId="13" fillId="0" borderId="1" applyAlignment="1" pivotButton="0" quotePrefix="0" xfId="0">
      <alignment horizontal="left"/>
    </xf>
    <xf numFmtId="167" fontId="14" fillId="0" borderId="1" applyAlignment="1" pivotButton="0" quotePrefix="0" xfId="0">
      <alignment horizontal="right"/>
    </xf>
    <xf numFmtId="167" fontId="11" fillId="0" borderId="1" applyAlignment="1" pivotButton="0" quotePrefix="0" xfId="0">
      <alignment horizontal="right"/>
    </xf>
    <xf numFmtId="166" fontId="11" fillId="0" borderId="1" applyAlignment="1" pivotButton="0" quotePrefix="0" xfId="0">
      <alignment horizontal="right"/>
    </xf>
    <xf numFmtId="0" fontId="13" fillId="3" borderId="1" applyAlignment="1" pivotButton="0" quotePrefix="0" xfId="0">
      <alignment horizontal="left"/>
    </xf>
    <xf numFmtId="167" fontId="14" fillId="3" borderId="1" applyAlignment="1" pivotButton="0" quotePrefix="0" xfId="0">
      <alignment horizontal="right"/>
    </xf>
    <xf numFmtId="167" fontId="12" fillId="0" borderId="1" applyAlignment="1" pivotButton="0" quotePrefix="0" xfId="0">
      <alignment horizontal="right"/>
    </xf>
    <xf numFmtId="168" fontId="12" fillId="0" borderId="1" applyAlignment="1" pivotButton="0" quotePrefix="0" xfId="0">
      <alignment horizontal="right"/>
    </xf>
    <xf numFmtId="0" fontId="15" fillId="0" borderId="0" applyAlignment="1" pivotButton="0" quotePrefix="0" xfId="0">
      <alignment horizontal="left" vertical="top" wrapText="1"/>
    </xf>
    <xf numFmtId="0" fontId="13" fillId="4" borderId="1" applyAlignment="1" pivotButton="0" quotePrefix="0" xfId="0">
      <alignment horizontal="left"/>
    </xf>
    <xf numFmtId="0" fontId="0" fillId="4" borderId="1" pivotButton="0" quotePrefix="0" xfId="0"/>
    <xf numFmtId="0" fontId="11" fillId="0" borderId="1" applyAlignment="1" pivotButton="0" quotePrefix="0" xfId="0">
      <alignment horizontal="left" indent="1"/>
    </xf>
    <xf numFmtId="167" fontId="14" fillId="4" borderId="1" applyAlignment="1" pivotButton="0" quotePrefix="0" xfId="0">
      <alignment horizontal="right"/>
    </xf>
    <xf numFmtId="167" fontId="16" fillId="0" borderId="1" applyAlignment="1" pivotButton="0" quotePrefix="0" xfId="0">
      <alignment horizontal="right"/>
    </xf>
    <xf numFmtId="164" fontId="14" fillId="3" borderId="1" applyAlignment="1" pivotButton="0" quotePrefix="0" xfId="0">
      <alignment horizontal="right"/>
    </xf>
    <xf numFmtId="164" fontId="14" fillId="0" borderId="1" applyAlignment="1" pivotButton="0" quotePrefix="0" xfId="0">
      <alignment horizontal="right"/>
    </xf>
    <xf numFmtId="168" fontId="14" fillId="0" borderId="1" applyAlignment="1" pivotButton="0" quotePrefix="0" xfId="0">
      <alignment horizontal="right"/>
    </xf>
    <xf numFmtId="169" fontId="14" fillId="0" borderId="1" applyAlignment="1" pivotButton="0" quotePrefix="0" xfId="0">
      <alignment horizontal="right"/>
    </xf>
    <xf numFmtId="169" fontId="14" fillId="3" borderId="1" applyAlignment="1" pivotButton="0" quotePrefix="0" xfId="0">
      <alignment horizontal="right"/>
    </xf>
    <xf numFmtId="169" fontId="11" fillId="0" borderId="1" applyAlignment="1" pivotButton="0" quotePrefix="0" xfId="0">
      <alignment horizontal="right"/>
    </xf>
    <xf numFmtId="170" fontId="12" fillId="0" borderId="1" applyAlignment="1" pivotButton="0" quotePrefix="0" xfId="0">
      <alignment horizontal="right"/>
    </xf>
    <xf numFmtId="171" fontId="11" fillId="0" borderId="1" applyAlignment="1" pivotButton="0" quotePrefix="0" xfId="0">
      <alignment horizontal="right"/>
    </xf>
    <xf numFmtId="169" fontId="12" fillId="0" borderId="1" applyAlignment="1" pivotButton="0" quotePrefix="0" xfId="0">
      <alignment horizontal="right"/>
    </xf>
    <xf numFmtId="167" fontId="16" fillId="3" borderId="1" applyAlignment="1" pivotButton="0" quotePrefix="0" xfId="0">
      <alignment horizontal="right"/>
    </xf>
    <xf numFmtId="169" fontId="16" fillId="3" borderId="1" applyAlignment="1" pivotButton="0" quotePrefix="0" xfId="0">
      <alignment horizontal="right"/>
    </xf>
    <xf numFmtId="3" fontId="12" fillId="0" borderId="1" applyAlignment="1" pivotButton="0" quotePrefix="0" xfId="0">
      <alignment horizontal="right"/>
    </xf>
    <xf numFmtId="0" fontId="17" fillId="0" borderId="0" applyAlignment="1" pivotButton="0" quotePrefix="0" xfId="0">
      <alignment vertical="top" wrapText="1"/>
    </xf>
    <xf numFmtId="164" fontId="18" fillId="0" borderId="1" applyAlignment="1" pivotButton="0" quotePrefix="0" xfId="0">
      <alignment horizontal="right"/>
    </xf>
    <xf numFmtId="165" fontId="18" fillId="0" borderId="1" applyAlignment="1" pivotButton="0" quotePrefix="0" xfId="0">
      <alignment horizontal="right"/>
    </xf>
    <xf numFmtId="167" fontId="18" fillId="0" borderId="1" applyAlignment="1" pivotButton="0" quotePrefix="0" xfId="0">
      <alignment horizontal="right"/>
    </xf>
    <xf numFmtId="166" fontId="18" fillId="0" borderId="1" applyAlignment="1" pivotButton="0" quotePrefix="0" xfId="0">
      <alignment horizontal="right"/>
    </xf>
    <xf numFmtId="167" fontId="19" fillId="0" borderId="1" applyAlignment="1" pivotButton="0" quotePrefix="0" xfId="0">
      <alignment horizontal="right"/>
    </xf>
    <xf numFmtId="166" fontId="19" fillId="0" borderId="1" applyAlignment="1" pivotButton="0" quotePrefix="0" xfId="0">
      <alignment horizontal="right"/>
    </xf>
    <xf numFmtId="168" fontId="18" fillId="0" borderId="1" applyAlignment="1" pivotButton="0" quotePrefix="0" xfId="0">
      <alignment horizontal="right"/>
    </xf>
    <xf numFmtId="167" fontId="20" fillId="0" borderId="1" applyAlignment="1" pivotButton="0" quotePrefix="0" xfId="0">
      <alignment horizontal="right"/>
    </xf>
    <xf numFmtId="169" fontId="18" fillId="0" borderId="1" applyAlignment="1" pivotButton="0" quotePrefix="0" xfId="0">
      <alignment horizontal="right"/>
    </xf>
    <xf numFmtId="171" fontId="18" fillId="0" borderId="1" applyAlignment="1" pivotButton="0" quotePrefix="0" xfId="0">
      <alignment horizontal="right"/>
    </xf>
    <xf numFmtId="164" fontId="19" fillId="0" borderId="1" applyAlignment="1" pivotButton="0" quotePrefix="0" xfId="0">
      <alignment horizontal="right"/>
    </xf>
    <xf numFmtId="0" fontId="21" fillId="5" borderId="0" applyAlignment="1" pivotButton="0" quotePrefix="0" xfId="0">
      <alignment horizontal="center" vertical="center" wrapText="1"/>
    </xf>
    <xf numFmtId="0" fontId="22" fillId="6" borderId="0" applyAlignment="1" pivotButton="0" quotePrefix="0" xfId="0">
      <alignment horizontal="center" vertical="center" wrapText="1"/>
    </xf>
    <xf numFmtId="0" fontId="23" fillId="6" borderId="0" applyAlignment="1" pivotButton="0" quotePrefix="0" xfId="0">
      <alignment horizontal="center" vertical="center" wrapText="1"/>
    </xf>
    <xf numFmtId="0" fontId="24" fillId="5" borderId="0" applyAlignment="1" pivotButton="0" quotePrefix="0" xfId="0">
      <alignment horizontal="center" vertical="center" wrapText="1"/>
    </xf>
    <xf numFmtId="0" fontId="25" fillId="6" borderId="0" applyAlignment="1" pivotButton="0" quotePrefix="0" xfId="0">
      <alignment horizontal="left" vertical="center" wrapText="1" indent="1"/>
    </xf>
    <xf numFmtId="0" fontId="25" fillId="6" borderId="0" applyAlignment="1" pivotButton="0" quotePrefix="0" xfId="0">
      <alignment horizontal="center" vertical="center" wrapText="1"/>
    </xf>
    <xf numFmtId="0" fontId="26" fillId="7" borderId="0" applyAlignment="1" pivotButton="0" quotePrefix="0" xfId="0">
      <alignment horizontal="center" vertical="center" wrapText="1"/>
    </xf>
    <xf numFmtId="0" fontId="27" fillId="6" borderId="0" applyAlignment="1" pivotButton="0" quotePrefix="0" xfId="0">
      <alignment horizontal="center" vertical="center" wrapText="1"/>
    </xf>
    <xf numFmtId="0" fontId="28" fillId="6" borderId="0" applyAlignment="1" pivotButton="0" quotePrefix="0" xfId="0">
      <alignment horizontal="center" vertical="center" wrapText="1"/>
    </xf>
    <xf numFmtId="0" fontId="29" fillId="6" borderId="0" applyAlignment="1" pivotButton="0" quotePrefix="0" xfId="0">
      <alignment horizontal="center" vertical="center" wrapText="1"/>
    </xf>
    <xf numFmtId="0" fontId="21" fillId="5" borderId="0" applyAlignment="1" pivotButton="0" quotePrefix="0" xfId="0">
      <alignment horizontal="center" vertical="center"/>
    </xf>
    <xf numFmtId="0" fontId="30" fillId="6" borderId="0" applyAlignment="1" pivotButton="0" quotePrefix="0" xfId="0">
      <alignment horizontal="center" vertical="center"/>
    </xf>
    <xf numFmtId="0" fontId="31" fillId="0" borderId="0" applyAlignment="1" pivotButton="0" quotePrefix="0" xfId="0">
      <alignment horizontal="center" vertical="center" wrapText="1"/>
    </xf>
    <xf numFmtId="0" fontId="32" fillId="5" borderId="0" applyAlignment="1" pivotButton="0" quotePrefix="0" xfId="0">
      <alignment horizontal="center" vertical="center"/>
    </xf>
    <xf numFmtId="0" fontId="30" fillId="0" borderId="0" applyAlignment="1" pivotButton="0" quotePrefix="0" xfId="0">
      <alignment horizontal="center" vertical="center"/>
    </xf>
    <xf numFmtId="0" fontId="33" fillId="8" borderId="0" applyAlignment="1" pivotButton="0" quotePrefix="0" xfId="0">
      <alignment horizontal="center" vertical="center"/>
    </xf>
    <xf numFmtId="0" fontId="27" fillId="6" borderId="0" applyAlignment="1" pivotButton="0" quotePrefix="0" xfId="0">
      <alignment horizontal="center" vertical="center"/>
    </xf>
    <xf numFmtId="0" fontId="34" fillId="6" borderId="0" applyAlignment="1" pivotButton="0" quotePrefix="0" xfId="0">
      <alignment horizontal="center" vertical="center"/>
    </xf>
    <xf numFmtId="0" fontId="35" fillId="6" borderId="0" applyAlignment="1" pivotButton="0" quotePrefix="0" xfId="0">
      <alignment horizontal="center" vertical="center"/>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worksheet" Target="/xl/worksheets/sheet9.xml" Id="rId9"/><Relationship Type="http://schemas.openxmlformats.org/officeDocument/2006/relationships/worksheet" Target="/xl/worksheets/sheet10.xml" Id="rId10"/><Relationship Type="http://schemas.openxmlformats.org/officeDocument/2006/relationships/worksheet" Target="/xl/worksheets/sheet11.xml" Id="rId11"/><Relationship Type="http://schemas.openxmlformats.org/officeDocument/2006/relationships/styles" Target="styles.xml" Id="rId12"/><Relationship Type="http://schemas.openxmlformats.org/officeDocument/2006/relationships/theme" Target="theme/theme1.xml" Id="rId1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baratelliinstitute.gumroad.com/l/isetaw" TargetMode="External" Id="rId1"/><Relationship Type="http://schemas.openxmlformats.org/officeDocument/2006/relationships/hyperlink" Target="https://baratelliinstitute.com" TargetMode="External" Id="rId2"/></Relationships>
</file>

<file path=xl/worksheets/sheet1.xml><?xml version="1.0" encoding="utf-8"?>
<worksheet xmlns="http://schemas.openxmlformats.org/spreadsheetml/2006/main">
  <sheetPr>
    <outlinePr summaryBelow="1" summaryRight="1"/>
    <pageSetUpPr/>
  </sheetPr>
  <dimension ref="A1:F17"/>
  <sheetViews>
    <sheetView showGridLines="0" tabSelected="0" workbookViewId="0">
      <selection activeCell="A1" sqref="A1"/>
    </sheetView>
  </sheetViews>
  <sheetFormatPr baseColWidth="8" defaultRowHeight="15"/>
  <cols>
    <col width="14" customWidth="1" min="1" max="1"/>
    <col width="14" customWidth="1" min="2" max="2"/>
    <col width="14" customWidth="1" min="3" max="3"/>
    <col width="14" customWidth="1" min="4" max="4"/>
    <col width="14" customWidth="1" min="5" max="5"/>
    <col width="14" customWidth="1" min="6" max="6"/>
  </cols>
  <sheetData>
    <row r="1" ht="32" customHeight="1">
      <c r="A1" s="66" t="inlineStr">
        <is>
          <t>THE BARATELLI FINANCIAL MODELING TOOLKIT</t>
        </is>
      </c>
    </row>
    <row r="2" ht="22" customHeight="1">
      <c r="A2" s="67" t="inlineStr">
        <is>
          <t>Production templates for M&amp;A, valuation, PE, and 3-statement modeling</t>
        </is>
      </c>
    </row>
    <row r="3" ht="12" customHeight="1"/>
    <row r="4" ht="34" customHeight="1">
      <c r="A4" s="68" t="inlineStr">
        <is>
          <t>You are looking at one case study Excel model. The full Toolkit gives you the production templates blank-and-ready for YOUR own deals.</t>
        </is>
      </c>
    </row>
    <row r="5" ht="10" customHeight="1"/>
    <row r="6" ht="22" customHeight="1">
      <c r="A6" s="69" t="inlineStr">
        <is>
          <t>26 Excel templates + 50+ page methodology PDF</t>
        </is>
      </c>
    </row>
    <row r="7" ht="10" customHeight="1"/>
    <row r="8" ht="20" customHeight="1">
      <c r="A8" s="70" t="inlineStr">
        <is>
          <t>Built by CPAs, MBAs, and career practitioners</t>
        </is>
      </c>
    </row>
    <row r="9" ht="12" customHeight="1"/>
    <row r="10" ht="40" customHeight="1">
      <c r="A10" s="71" t="inlineStr">
        <is>
          <t>$99 USD</t>
        </is>
      </c>
    </row>
    <row r="11" ht="22" customHeight="1">
      <c r="A11" s="72" t="inlineStr">
        <is>
          <t>at gumroad.com/l/isetaw</t>
        </is>
      </c>
    </row>
    <row r="12" ht="10" customHeight="1"/>
    <row r="13" ht="18" customHeight="1">
      <c r="A13" s="73" t="inlineStr">
        <is>
          <t>Also available: £79 GBP · €89 EUR</t>
        </is>
      </c>
    </row>
    <row r="14" ht="10" customHeight="1"/>
    <row r="15" ht="20" customHeight="1">
      <c r="A15" s="73" t="inlineStr">
        <is>
          <t>Enterprise licensing available for firms. Contact enterprise@baratelliinstitute.com</t>
        </is>
      </c>
    </row>
    <row r="16" ht="10" customHeight="1"/>
    <row r="17" ht="20" customHeight="1">
      <c r="A17" s="74" t="inlineStr">
        <is>
          <t>baratelliinstitute.com</t>
        </is>
      </c>
    </row>
  </sheetData>
  <mergeCells count="10">
    <mergeCell ref="A2:F2"/>
    <mergeCell ref="A11:F11"/>
    <mergeCell ref="A10:F10"/>
    <mergeCell ref="A13:F13"/>
    <mergeCell ref="A1:F1"/>
    <mergeCell ref="A8:F8"/>
    <mergeCell ref="A6:F6"/>
    <mergeCell ref="A17:F17"/>
    <mergeCell ref="A4:F4"/>
    <mergeCell ref="A15:F15"/>
  </mergeCells>
  <hyperlinks>
    <hyperlink xmlns:r="http://schemas.openxmlformats.org/officeDocument/2006/relationships" ref="A11" r:id="rId1"/>
    <hyperlink xmlns:r="http://schemas.openxmlformats.org/officeDocument/2006/relationships" ref="A17" r:id="rId2"/>
  </hyperlinks>
  <pageMargins left="0.75" right="0.75" top="1" bottom="1" header="0.5" footer="0.5"/>
</worksheet>
</file>

<file path=xl/worksheets/sheet10.xml><?xml version="1.0" encoding="utf-8"?>
<worksheet xmlns="http://schemas.openxmlformats.org/spreadsheetml/2006/main">
  <sheetPr>
    <outlinePr summaryBelow="1" summaryRight="1"/>
    <pageSetUpPr fitToPage="1"/>
  </sheetPr>
  <dimension ref="A1:G28"/>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8" customWidth="1" min="1" max="1"/>
    <col width="16" customWidth="1" min="2" max="2"/>
    <col width="16" customWidth="1" min="3" max="3"/>
    <col width="16" customWidth="1" min="4" max="4"/>
    <col width="16" customWidth="1" min="5" max="5"/>
    <col width="16" customWidth="1" min="6" max="6"/>
    <col width="16" customWidth="1" min="7" max="7"/>
  </cols>
  <sheetData>
    <row r="1" ht="26" customHeight="1">
      <c r="A1" s="8" t="inlineStr">
        <is>
          <t>Disney SOTP read-across - what the Roku price implies</t>
        </is>
      </c>
    </row>
    <row r="2">
      <c r="A2" s="10" t="inlineStr">
        <is>
          <t>Using the ~$21.8B Roku comp to value Disney's media assets.  $ in billions</t>
        </is>
      </c>
    </row>
    <row r="4" ht="26" customHeight="1">
      <c r="A4" s="11" t="inlineStr">
        <is>
          <t>Disney enterprise value</t>
        </is>
      </c>
      <c r="B4" s="12" t="inlineStr">
        <is>
          <t>$B</t>
        </is>
      </c>
      <c r="C4" s="12" t="inlineStr"/>
      <c r="D4" s="12" t="inlineStr"/>
      <c r="E4" s="12" t="inlineStr"/>
      <c r="F4" s="12" t="inlineStr"/>
    </row>
    <row r="5">
      <c r="A5" s="13" t="inlineStr">
        <is>
          <t>Market capitalization (~Jun 2026)</t>
        </is>
      </c>
      <c r="B5" s="24" t="n">
        <v>177.4</v>
      </c>
    </row>
    <row r="6">
      <c r="A6" s="13" t="inlineStr">
        <is>
          <t>Net debt</t>
        </is>
      </c>
      <c r="B6" s="24" t="n">
        <v>41</v>
      </c>
    </row>
    <row r="7">
      <c r="A7" s="22" t="inlineStr">
        <is>
          <t>Enterprise value</t>
        </is>
      </c>
      <c r="B7" s="23">
        <f>B5+B6</f>
        <v/>
      </c>
    </row>
    <row r="9" ht="26" customHeight="1">
      <c r="A9" s="11" t="inlineStr">
        <is>
          <t>Carve out Experiences (parks) - the anchor</t>
        </is>
      </c>
      <c r="B9" s="12" t="inlineStr">
        <is>
          <t>FY25 OI</t>
        </is>
      </c>
      <c r="C9" s="12" t="inlineStr">
        <is>
          <t>Multiple</t>
        </is>
      </c>
      <c r="D9" s="12" t="inlineStr">
        <is>
          <t>Value $B</t>
        </is>
      </c>
      <c r="E9" s="12" t="inlineStr"/>
      <c r="F9" s="12" t="inlineStr"/>
    </row>
    <row r="10">
      <c r="A10" s="13" t="inlineStr">
        <is>
          <t>Experiences - low (13x)</t>
        </is>
      </c>
      <c r="B10" s="24" t="n">
        <v>10</v>
      </c>
      <c r="C10" s="40" t="n">
        <v>13</v>
      </c>
      <c r="D10" s="47">
        <f>B10*C10</f>
        <v/>
      </c>
    </row>
    <row r="11">
      <c r="A11" s="22" t="inlineStr">
        <is>
          <t>Experiences - mid (15x)</t>
        </is>
      </c>
      <c r="B11" s="41" t="n">
        <v>10</v>
      </c>
      <c r="C11" s="42" t="n">
        <v>15</v>
      </c>
      <c r="D11" s="23">
        <f>B11*C11</f>
        <v/>
      </c>
    </row>
    <row r="12">
      <c r="A12" s="13" t="inlineStr">
        <is>
          <t>Experiences - high (17x)</t>
        </is>
      </c>
      <c r="B12" s="24" t="n">
        <v>10</v>
      </c>
      <c r="C12" s="40" t="n">
        <v>17</v>
      </c>
      <c r="D12" s="47">
        <f>B12*C12</f>
        <v/>
      </c>
    </row>
    <row r="14" ht="26" customHeight="1">
      <c r="A14" s="11" t="inlineStr">
        <is>
          <t>Implied value of ALL Disney media (residual)</t>
        </is>
      </c>
      <c r="B14" s="12" t="inlineStr">
        <is>
          <t>$B</t>
        </is>
      </c>
      <c r="C14" s="12" t="inlineStr"/>
      <c r="D14" s="12" t="inlineStr"/>
      <c r="E14" s="12" t="inlineStr"/>
      <c r="F14" s="12" t="inlineStr"/>
    </row>
    <row r="15">
      <c r="A15" s="13" t="inlineStr">
        <is>
          <t>Enterprise value</t>
        </is>
      </c>
      <c r="B15" s="47">
        <f>B7</f>
        <v/>
      </c>
    </row>
    <row r="16">
      <c r="A16" s="13" t="inlineStr">
        <is>
          <t>Less: Experiences (mid, 15x)</t>
        </is>
      </c>
      <c r="B16" s="47">
        <f>-D11</f>
        <v/>
      </c>
    </row>
    <row r="17">
      <c r="A17" s="22" t="inlineStr">
        <is>
          <t>Implied value: Entertainment + Sports (media)</t>
        </is>
      </c>
      <c r="B17" s="23">
        <f>B15+B16</f>
        <v/>
      </c>
    </row>
    <row r="18">
      <c r="A18" s="13" t="inlineStr">
        <is>
          <t>Disney media operating income (Ent $4.7B + Sports $2.9B)</t>
        </is>
      </c>
      <c r="B18" s="24" t="n">
        <v>7.6</v>
      </c>
    </row>
    <row r="19">
      <c r="A19" s="18" t="inlineStr">
        <is>
          <t>Implied multiple on Disney media OI</t>
        </is>
      </c>
      <c r="B19" s="53">
        <f>B17/B18</f>
        <v/>
      </c>
    </row>
    <row r="21" ht="26" customHeight="1">
      <c r="A21" s="11" t="inlineStr">
        <is>
          <t>The Roku cross-check on Disney DTC</t>
        </is>
      </c>
      <c r="B21" s="12" t="inlineStr">
        <is>
          <t>$B</t>
        </is>
      </c>
      <c r="C21" s="12" t="inlineStr"/>
      <c r="D21" s="12" t="inlineStr"/>
      <c r="E21" s="12" t="inlineStr"/>
      <c r="F21" s="12" t="inlineStr"/>
    </row>
    <row r="22">
      <c r="A22" s="13" t="inlineStr">
        <is>
          <t>Disney DTC (streaming) revenue FY2025</t>
        </is>
      </c>
      <c r="B22" s="24" t="n">
        <v>24.6</v>
      </c>
    </row>
    <row r="23">
      <c r="A23" s="13" t="inlineStr">
        <is>
          <t xml:space="preserve">  At Roku EV/revenue (~4.4x) - illustrative</t>
        </is>
      </c>
      <c r="B23" s="47">
        <f>B22*4.4</f>
        <v/>
      </c>
    </row>
    <row r="24">
      <c r="A24" s="13" t="inlineStr">
        <is>
          <t xml:space="preserve">  At half the Roku multiple (~2.2x)</t>
        </is>
      </c>
      <c r="B24" s="47">
        <f>B22*2.2</f>
        <v/>
      </c>
    </row>
    <row r="25">
      <c r="A25" s="13" t="inlineStr">
        <is>
          <t>Disney DTC subscribers (M, Disney+ &amp; Hulu)</t>
        </is>
      </c>
      <c r="B25" s="43" t="n">
        <v>200</v>
      </c>
    </row>
    <row r="26">
      <c r="A26" s="13" t="inlineStr">
        <is>
          <t xml:space="preserve">  At Roku's ~$218 / streaming household</t>
        </is>
      </c>
      <c r="B26" s="47">
        <f>B25*218/1000</f>
        <v/>
      </c>
    </row>
    <row r="28" ht="78" customHeight="1">
      <c r="A28" s="26" t="inlineStr">
        <is>
          <t>The read-across is a triangulation, not a precise valuation. Carving Experiences out at a defensible ~15x operating income leaves the market implying only ~$68B for ALL of Disney's media - streaming, studios, ESPN and linear combined - about ~9x their ~$7.6B of operating income. Yet the Roku deal just priced a near-breakeven connected-TV platform at ~$21.8B (~4.4x revenue, ~$218/household). Applied even at a steep discount to Disney's far larger, profitable, higher-ARPU DTC base (~$24.6B revenue, ~200M subs), the streaming business alone approaches or exceeds the entire implied media residual - implying the market hands you Disney's studios, ESPN and library for little once you own the parks. Subscription DTC and an ad/distribution platform differ; the Roku multiple is a directional market signal, not a like-for-like comp. Educational only.</t>
        </is>
      </c>
    </row>
  </sheetData>
  <mergeCells count="3">
    <mergeCell ref="A2:G2"/>
    <mergeCell ref="A1:G1"/>
    <mergeCell ref="A28:G28"/>
  </mergeCells>
  <printOptions horizontalCentered="1"/>
  <pageMargins left="0.5" right="0.5" top="0.5" bottom="0.5" header="0.3" footer="0.3"/>
  <pageSetup orientation="landscape" paperSize="1" fitToHeight="0" fitToWidth="1"/>
  <headerFooter>
    <oddHeader>&amp;L&amp;8 &amp;K3C3F45Disney Read-Across&amp;R&amp;8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11.xml><?xml version="1.0" encoding="utf-8"?>
<worksheet xmlns="http://schemas.openxmlformats.org/spreadsheetml/2006/main">
  <sheetPr>
    <outlinePr summaryBelow="1" summaryRight="1"/>
    <pageSetUpPr fitToPage="1"/>
  </sheetPr>
  <dimension ref="A1:A10"/>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120" customWidth="1" min="1" max="1"/>
  </cols>
  <sheetData>
    <row r="1" ht="26" customHeight="1">
      <c r="A1" s="8" t="inlineStr">
        <is>
          <t>Notes &amp; Sources</t>
        </is>
      </c>
    </row>
    <row r="2">
      <c r="A2" s="10" t="inlineStr"/>
    </row>
    <row r="4" ht="72" customHeight="1">
      <c r="A4" s="44" t="inlineStr">
        <is>
          <t>•  DEAL TERMS - $160.00/share = $96.00 cash + 0.9693 FOX Class A shares; equity purchase price ~$24.2B; enterprise value ~$21.8B; ~$12.0B new acquisition debt; ~75% Fox / ~25% Roku ownership at close. Per Fox's June 15, 2026 announcement, the deal is expected to achieve ~$400M of run-rate cost synergies (pre-tax) with additional revenue upside, to be free-cash-flow-per-share accretive by the second full year after closing, and to carry ~2.8x pro forma net leverage inclusive of 50% credit for run-rate synergies.</t>
        </is>
      </c>
    </row>
    <row r="5" ht="72" customHeight="1">
      <c r="A5" s="44" t="inlineStr">
        <is>
          <t>•  FOX BALANCE SHEET &amp; INCOME STATEMENT - Fox Corporation Form 10-Q for the quarter ended March 31, 2026 (fiscal Q3 FY26). Total assets $21,783M; total current assets $7,538M; borrowings $6,605M; total equity $11,076M (incl. $107M NCI); redeemable NCI $84M. Quarter: revenue $3,994M; operating expenses $(2,494)M; SG&amp;A $(546)M; D&amp;A $(101)M; a $(499)M non-operating charge; net income to Fox stockholders $166M; diluted EPS $0.38; diluted weighted-average shares 432M. Class A 199.5M + Class B 220.7M shares outstanding (~420.2M).</t>
        </is>
      </c>
    </row>
    <row r="6" ht="72" customHeight="1">
      <c r="A6" s="44" t="inlineStr">
        <is>
          <t>•  ROKU BALANCE SHEET &amp; INCOME STATEMENT - Roku, Inc. Form 10-Q for the quarter ended March 31, 2026 (fiscal Q1 2026). Total assets $4,352.6M; cash $1,649.9M + short-term investments $730.3M = $2,380.2M (no debt); total liabilities $1,681.6M; total stockholders' equity $2,671.1M. Quarter: total net revenue $1,248.9M (Platform $1,131.2M, Devices $117.6M); gross profit $564.9M; operating income $51.8M; D&amp;A $17.9M; net income $85.7M; diluted EPS $0.57; diluted weighted-average shares 151.0M.</t>
        </is>
      </c>
    </row>
    <row r="7" ht="72" customHeight="1">
      <c r="A7" s="44" t="inlineStr">
        <is>
          <t>•  PURCHASE ACCOUNTING - Simple premium-to-goodwill: goodwill = equity purchase price ($24.2B) - Roku book equity ($2.7B) = ~$21.5B; combined goodwill = Fox $3,647M + Roku $309.4M + new $21.5B = ~$25.4B. No asset step-up, identified intangibles or deferred-tax effects modeled. The combined balance sheet ties (assets = liabilities + equity).</t>
        </is>
      </c>
    </row>
    <row r="8" ht="72" customHeight="1">
      <c r="A8" s="44" t="inlineStr">
        <is>
          <t>•  DISNEY FINANCIALS - The Walt Disney Company FY2025 (ended ~Sep 27, 2025): Experiences operating income ~$10.0B; Entertainment ~$4.7B; Sports (ESPN) ~$2.9B; DTC revenue ~$24.6B. Market cap ~$177.4B and net debt ~$41B per public market data, June 2026. Segment multiples illustrative; the read-across is directional.</t>
        </is>
      </c>
    </row>
    <row r="9" ht="72" customHeight="1">
      <c r="A9" s="44" t="inlineStr">
        <is>
          <t>•  METHODOLOGY - Blue = input/estimate; black = formula. Enterprise value = equity value - net cash (target) / market cap + net debt (Disney). EBITDA in the Credit &amp; Leverage tab is annualized (latest quarter x 4) and illustrative; substitute LTM before use. Reconcile every figure to primary filings, the definitive merger agreement and the proxy/S-4 before relying on it.</t>
        </is>
      </c>
    </row>
    <row r="10" ht="72" customHeight="1">
      <c r="A10" s="44" t="inlineStr">
        <is>
          <t>•  DISCLAIMER - Educational analysis by The Baratelli Institute. Not investment, legal or tax advice; not a solicitation. (c) 2026 The Baratelli Institute - baratelliinstitute.com</t>
        </is>
      </c>
    </row>
  </sheetData>
  <mergeCells count="2">
    <mergeCell ref="A2"/>
    <mergeCell ref="A1"/>
  </mergeCells>
  <printOptions horizontalCentered="1"/>
  <pageMargins left="0.5" right="0.5" top="0.5" bottom="0.5" header="0.3" footer="0.3"/>
  <pageSetup orientation="landscape" paperSize="1" fitToHeight="0" fitToWidth="1"/>
  <headerFooter>
    <oddHeader>&amp;L&amp;8 &amp;K3C3F45Notes &amp; Sources&amp;R&amp;8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2.xml><?xml version="1.0" encoding="utf-8"?>
<worksheet xmlns="http://schemas.openxmlformats.org/spreadsheetml/2006/main">
  <sheetPr>
    <outlinePr summaryBelow="1" summaryRight="1"/>
    <pageSetUpPr fitToPage="1"/>
  </sheetPr>
  <dimension ref="A1:G2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34" customWidth="1" min="1" max="1"/>
    <col width="15" customWidth="1" min="2" max="2"/>
    <col width="15" customWidth="1" min="3" max="3"/>
    <col width="15" customWidth="1" min="4" max="4"/>
    <col width="15" customWidth="1" min="5" max="5"/>
    <col width="15" customWidth="1" min="6" max="6"/>
    <col width="15" customWidth="1" min="7" max="7"/>
  </cols>
  <sheetData>
    <row r="1" ht="22" customHeight="1">
      <c r="A1" s="1" t="inlineStr">
        <is>
          <t>THE BARATELLI INSTITUTE</t>
        </is>
      </c>
    </row>
    <row r="3" ht="30" customHeight="1">
      <c r="A3" s="2" t="inlineStr">
        <is>
          <t>Deal Read · Case 5 · Fox Corporation acquires Roku, Inc.</t>
        </is>
      </c>
    </row>
    <row r="4">
      <c r="A4" s="3" t="inlineStr">
        <is>
          <t>M&amp;A Merger Model — acquirer, target and pro forma combined company, built from the latest 10-Q balance sheets</t>
        </is>
      </c>
    </row>
    <row r="6">
      <c r="A6" s="4" t="inlineStr">
        <is>
          <t>Acquirer</t>
        </is>
      </c>
      <c r="B6" s="5" t="inlineStr">
        <is>
          <t>Fox Corporation (NASDAQ: FOXA / FOX)  ·  fiscal year ends June 30</t>
        </is>
      </c>
    </row>
    <row r="7">
      <c r="A7" s="4" t="inlineStr">
        <is>
          <t>Target</t>
        </is>
      </c>
      <c r="B7" s="5" t="inlineStr">
        <is>
          <t>Roku, Inc. (NASDAQ: ROKU)  ·  fiscal year ends December 31</t>
        </is>
      </c>
    </row>
    <row r="8">
      <c r="A8" s="4" t="inlineStr">
        <is>
          <t>Consideration</t>
        </is>
      </c>
      <c r="B8" s="5" t="inlineStr">
        <is>
          <t>$160.00 / share — $96.00 cash + 0.9693 FOX Class A shares</t>
        </is>
      </c>
    </row>
    <row r="9">
      <c r="A9" s="4" t="inlineStr">
        <is>
          <t>Equity purchase price</t>
        </is>
      </c>
      <c r="B9" s="5" t="inlineStr">
        <is>
          <t>~$24.2 billion  ·  Enterprise value ~$21.8 billion</t>
        </is>
      </c>
    </row>
    <row r="10">
      <c r="A10" s="4" t="inlineStr">
        <is>
          <t>Structure</t>
        </is>
      </c>
      <c r="B10" s="5" t="inlineStr">
        <is>
          <t>Cash-and-stock; ~75% Fox / ~25% Roku ownership at close</t>
        </is>
      </c>
    </row>
    <row r="11">
      <c r="A11" s="4" t="inlineStr">
        <is>
          <t>Financing</t>
        </is>
      </c>
      <c r="B11" s="5" t="inlineStr">
        <is>
          <t>$12.0B new acquisition debt + Fox cash on hand</t>
        </is>
      </c>
    </row>
    <row r="12">
      <c r="A12" s="4" t="inlineStr">
        <is>
          <t>Balance sheet data</t>
        </is>
      </c>
      <c r="B12" s="5" t="inlineStr">
        <is>
          <t>Fox 10-Q (three months ended 3/31/26) · Roku 10-Q (three months ended 3/31/26)</t>
        </is>
      </c>
    </row>
    <row r="13">
      <c r="A13" s="4" t="inlineStr">
        <is>
          <t>Purchase accounting</t>
        </is>
      </c>
      <c r="B13" s="5" t="inlineStr">
        <is>
          <t>Simple premium-to-goodwill (no asset step-up); $400M run-rate cost synergies modeled in the income statement</t>
        </is>
      </c>
    </row>
    <row r="14">
      <c r="A14" s="4" t="inlineStr">
        <is>
          <t>Prepared by</t>
        </is>
      </c>
      <c r="B14" s="5" t="inlineStr">
        <is>
          <t>Philip A. Baratelli, CPA, MBA</t>
        </is>
      </c>
    </row>
    <row r="15">
      <c r="A15" s="4" t="inlineStr">
        <is>
          <t>Last updated</t>
        </is>
      </c>
      <c r="B15" s="5" t="inlineStr">
        <is>
          <t>June 21, 2026</t>
        </is>
      </c>
    </row>
    <row r="17">
      <c r="A17" s="6" t="inlineStr">
        <is>
          <t>Tabs: Cover · Transaction Assumptions · Sources &amp; Uses · Purchase Price Allocation · Pro Forma Balance Sheet · Pro Forma Income Statement (Accretion/Dilution) · Credit &amp; Leverage · Multiples Paid · Disney Read-Across · Notes &amp; Sources</t>
        </is>
      </c>
    </row>
    <row r="18"/>
    <row r="20">
      <c r="A20" s="7" t="inlineStr">
        <is>
          <t>Educational analysis only — not investment advice and not a solicitation. The Fox/Roku transaction is an Institute case study of Fox's June 15, 2026 announced acquisition of Roku. Acquirer and target balance sheets and income statements are taken from each company's most recent 10-Q (both covering the three months ended March 31, 2026, making them directly comparable). Blue = input/estimate; black = formula. Fox guided to ~$400M of run-rate cost synergies (pre-tax) with additional revenue upside; this model reflects the ~$400M cost figure as a run-rate input. Reconcile against primary filings before relying on any figure. © 2026 The Baratelli Institute.</t>
        </is>
      </c>
    </row>
    <row r="21"/>
    <row r="22"/>
    <row r="23"/>
  </sheetData>
  <mergeCells count="15">
    <mergeCell ref="B10:G10"/>
    <mergeCell ref="A1:G1"/>
    <mergeCell ref="A17:G18"/>
    <mergeCell ref="B14:G14"/>
    <mergeCell ref="A3:G3"/>
    <mergeCell ref="B9:G9"/>
    <mergeCell ref="A4:G4"/>
    <mergeCell ref="B8:G8"/>
    <mergeCell ref="B12:G12"/>
    <mergeCell ref="B13:G13"/>
    <mergeCell ref="A20:G23"/>
    <mergeCell ref="B15:G15"/>
    <mergeCell ref="B7:G7"/>
    <mergeCell ref="B11:G11"/>
    <mergeCell ref="B6:G6"/>
  </mergeCells>
  <printOptions horizontalCentered="1"/>
  <pageMargins left="0.5" right="0.5" top="0.5" bottom="0.5" header="0.3" footer="0.3"/>
  <pageSetup orientation="landscape" paperSize="1" fitToHeight="0" fitToWidth="1"/>
  <headerFooter>
    <oddHeader>&amp;L&amp;8 &amp;K3C3F45Cover&amp;R&amp;8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3.xml><?xml version="1.0" encoding="utf-8"?>
<worksheet xmlns="http://schemas.openxmlformats.org/spreadsheetml/2006/main">
  <sheetPr>
    <outlinePr summaryBelow="1" summaryRight="1"/>
    <pageSetUpPr fitToPage="1"/>
  </sheetPr>
  <dimension ref="A1:G32"/>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6" customWidth="1" min="1" max="1"/>
    <col width="16" customWidth="1" min="2" max="2"/>
    <col width="16" customWidth="1" min="3" max="3"/>
    <col width="16" customWidth="1" min="4" max="4"/>
    <col width="16" customWidth="1" min="5" max="5"/>
    <col width="16" customWidth="1" min="6" max="6"/>
    <col width="16" customWidth="1" min="7" max="7"/>
  </cols>
  <sheetData>
    <row r="1" ht="26" customHeight="1">
      <c r="A1" s="8" t="inlineStr">
        <is>
          <t>Transaction Assumptions</t>
        </is>
      </c>
    </row>
    <row r="2">
      <c r="A2" s="10" t="inlineStr">
        <is>
          <t>Drivers for the merger model — blue cells are inputs.  $ in millions except per-share / per-unit</t>
        </is>
      </c>
    </row>
    <row r="4" ht="26" customHeight="1">
      <c r="A4" s="11" t="inlineStr">
        <is>
          <t>Offer &amp; consideration</t>
        </is>
      </c>
      <c r="B4" s="12" t="inlineStr">
        <is>
          <t>Value</t>
        </is>
      </c>
      <c r="C4" s="12" t="inlineStr"/>
      <c r="D4" s="12" t="inlineStr"/>
      <c r="E4" s="12" t="inlineStr"/>
      <c r="F4" s="12" t="inlineStr"/>
    </row>
    <row r="5">
      <c r="A5" s="13" t="inlineStr">
        <is>
          <t>Offer price per Roku share</t>
        </is>
      </c>
      <c r="B5" s="14" t="n">
        <v>160</v>
      </c>
    </row>
    <row r="6">
      <c r="A6" s="13" t="inlineStr">
        <is>
          <t xml:space="preserve">  Cash per share</t>
        </is>
      </c>
      <c r="B6" s="14" t="n">
        <v>96</v>
      </c>
    </row>
    <row r="7">
      <c r="A7" s="13" t="inlineStr">
        <is>
          <t xml:space="preserve">  Stock value per share</t>
        </is>
      </c>
      <c r="B7" s="45">
        <f>B5-B6</f>
        <v/>
      </c>
    </row>
    <row r="8">
      <c r="A8" s="13" t="inlineStr">
        <is>
          <t>Assumed FOX Class A price ($/sh)</t>
        </is>
      </c>
      <c r="B8" s="14" t="n">
        <v>66.03</v>
      </c>
    </row>
    <row r="9">
      <c r="A9" s="13" t="inlineStr">
        <is>
          <t>Implied exchange ratio (FOX sh / Roku sh)</t>
        </is>
      </c>
      <c r="B9" s="46">
        <f>B7/B8</f>
        <v/>
      </c>
    </row>
    <row r="10">
      <c r="A10" s="13" t="inlineStr">
        <is>
          <t>Roku diluted shares (M)</t>
        </is>
      </c>
      <c r="B10" s="17" t="n">
        <v>151.024</v>
      </c>
    </row>
    <row r="12" ht="26" customHeight="1">
      <c r="A12" s="11" t="inlineStr">
        <is>
          <t>Deal economics ($M)</t>
        </is>
      </c>
      <c r="B12" s="12" t="inlineStr">
        <is>
          <t>Value</t>
        </is>
      </c>
      <c r="C12" s="12" t="inlineStr"/>
      <c r="D12" s="12" t="inlineStr"/>
      <c r="E12" s="12" t="inlineStr"/>
      <c r="F12" s="12" t="inlineStr"/>
    </row>
    <row r="13">
      <c r="A13" s="18" t="inlineStr">
        <is>
          <t>Equity purchase price (= offer × shares)</t>
        </is>
      </c>
      <c r="B13" s="47">
        <f>B5*B10</f>
        <v/>
      </c>
    </row>
    <row r="14">
      <c r="A14" s="13" t="inlineStr">
        <is>
          <t xml:space="preserve">  Cash consideration</t>
        </is>
      </c>
      <c r="B14" s="47">
        <f>B6*B10</f>
        <v/>
      </c>
    </row>
    <row r="15">
      <c r="A15" s="13" t="inlineStr">
        <is>
          <t xml:space="preserve">  Stock consideration (new FOX equity)</t>
        </is>
      </c>
      <c r="B15" s="47">
        <f>B7*B10</f>
        <v/>
      </c>
    </row>
    <row r="16">
      <c r="A16" s="13" t="inlineStr">
        <is>
          <t>New FOX shares issued (M)</t>
        </is>
      </c>
      <c r="B16" s="48">
        <f>B9*B10</f>
        <v/>
      </c>
    </row>
    <row r="17">
      <c r="A17" s="13" t="inlineStr">
        <is>
          <t>Roku net cash acquired (cash + ST inv.)</t>
        </is>
      </c>
      <c r="B17" s="47">
        <f>1649.877+730.342</f>
        <v/>
      </c>
    </row>
    <row r="18">
      <c r="A18" s="22" t="inlineStr">
        <is>
          <t>Enterprise value paid (= equity − net cash)</t>
        </is>
      </c>
      <c r="B18" s="23">
        <f>B13-B17</f>
        <v/>
      </c>
    </row>
    <row r="20" ht="26" customHeight="1">
      <c r="A20" s="11" t="inlineStr">
        <is>
          <t>Financing &amp; funding ($M)</t>
        </is>
      </c>
      <c r="B20" s="12" t="inlineStr">
        <is>
          <t>Value</t>
        </is>
      </c>
      <c r="C20" s="12" t="inlineStr"/>
      <c r="D20" s="12" t="inlineStr"/>
      <c r="E20" s="12" t="inlineStr"/>
      <c r="F20" s="12" t="inlineStr"/>
    </row>
    <row r="21">
      <c r="A21" s="13" t="inlineStr">
        <is>
          <t>New acquisition debt raised</t>
        </is>
      </c>
      <c r="B21" s="24" t="n">
        <v>12000</v>
      </c>
    </row>
    <row r="22">
      <c r="A22" s="13" t="inlineStr">
        <is>
          <t>Transaction fees (advisory, financing)</t>
        </is>
      </c>
      <c r="B22" s="24" t="n">
        <v>300</v>
      </c>
    </row>
    <row r="23">
      <c r="A23" s="13" t="inlineStr">
        <is>
          <t>FOX cash used (= cash consid. + fees − new debt)</t>
        </is>
      </c>
      <c r="B23" s="47">
        <f>B14+B22-B21</f>
        <v/>
      </c>
    </row>
    <row r="25" ht="26" customHeight="1">
      <c r="A25" s="11" t="inlineStr">
        <is>
          <t>Income statement &amp; synergy assumptions</t>
        </is>
      </c>
      <c r="B25" s="12" t="inlineStr">
        <is>
          <t>Value</t>
        </is>
      </c>
      <c r="C25" s="12" t="inlineStr"/>
      <c r="D25" s="12" t="inlineStr"/>
      <c r="E25" s="12" t="inlineStr"/>
      <c r="F25" s="12" t="inlineStr"/>
    </row>
    <row r="26">
      <c r="A26" s="13" t="inlineStr">
        <is>
          <t>Interest rate on new debt</t>
        </is>
      </c>
      <c r="B26" s="25" t="n">
        <v>0.065</v>
      </c>
    </row>
    <row r="27">
      <c r="A27" s="13" t="inlineStr">
        <is>
          <t>Interest income rate on cash used</t>
        </is>
      </c>
      <c r="B27" s="25" t="n">
        <v>0.04</v>
      </c>
    </row>
    <row r="28">
      <c r="A28" s="13" t="inlineStr">
        <is>
          <t>Pro forma tax rate</t>
        </is>
      </c>
      <c r="B28" s="25" t="n">
        <v>0.25</v>
      </c>
    </row>
    <row r="29">
      <c r="A29" s="13" t="inlineStr">
        <is>
          <t>Run-rate pre-tax synergies (annual)</t>
        </is>
      </c>
      <c r="B29" s="24" t="n">
        <v>400</v>
      </c>
    </row>
    <row r="31" ht="54" customHeight="1">
      <c r="A31" s="26" t="inlineStr">
        <is>
          <t>SYNERGIES: ~$400M run-rate, pre-tax. Per Fox's June 15, 2026 announcement the deal is expected to achieve approximately $400M of run-rate cost synergies with additional revenue upside, and to be accretive to free cash flow per share by the second full year after closing. Cell B29 holds the ~$400M cost figure as an annual pre-tax run-rate (it phases in over ~2 years in practice); revenue synergies are not quantified and are excluded. Re-mark to the definitive agreement and S-4.</t>
        </is>
      </c>
    </row>
    <row r="32" ht="30" customHeight="1">
      <c r="A32" s="26" t="inlineStr">
        <is>
          <t>FOX price of $66.03 is backed into the stated $160 offer ($96 cash + $64 stock ÷ 0.9693 ratio). Roku net cash and diluted share count are taken from Roku's Q1 2026 10-Q. Re-mark all inputs to the definitive agreement and proxy/S-4 before use.</t>
        </is>
      </c>
    </row>
  </sheetData>
  <mergeCells count="4">
    <mergeCell ref="A32:G32"/>
    <mergeCell ref="A31:G31"/>
    <mergeCell ref="A2:G2"/>
    <mergeCell ref="A1:G1"/>
  </mergeCells>
  <printOptions horizontalCentered="1"/>
  <pageMargins left="0.5" right="0.5" top="0.5" bottom="0.5" header="0.3" footer="0.3"/>
  <pageSetup orientation="landscape" paperSize="1" fitToHeight="0" fitToWidth="1"/>
  <headerFooter>
    <oddHeader>&amp;L&amp;8 &amp;K3C3F45Transaction Assumptions&amp;R&amp;8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4.xml><?xml version="1.0" encoding="utf-8"?>
<worksheet xmlns="http://schemas.openxmlformats.org/spreadsheetml/2006/main">
  <sheetPr>
    <outlinePr summaryBelow="1" summaryRight="1"/>
    <pageSetUpPr fitToPage="1"/>
  </sheetPr>
  <dimension ref="A1:E18"/>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6" customWidth="1" min="1" max="1"/>
    <col width="18" customWidth="1" min="2" max="2"/>
    <col width="18" customWidth="1" min="3" max="3"/>
    <col width="18" customWidth="1" min="4" max="4"/>
    <col width="18" customWidth="1" min="5" max="5"/>
  </cols>
  <sheetData>
    <row r="1" ht="26" customHeight="1">
      <c r="A1" s="8" t="inlineStr">
        <is>
          <t>Sources &amp; Uses of Funds</t>
        </is>
      </c>
    </row>
    <row r="2">
      <c r="A2" s="10" t="inlineStr">
        <is>
          <t>How the purchase is funded.  $ in millions</t>
        </is>
      </c>
    </row>
    <row r="4" ht="26" customHeight="1">
      <c r="A4" s="11" t="inlineStr">
        <is>
          <t>Uses of funds ($M)</t>
        </is>
      </c>
      <c r="B4" s="12" t="inlineStr">
        <is>
          <t>Amount</t>
        </is>
      </c>
      <c r="C4" s="12" t="inlineStr"/>
      <c r="D4" s="12" t="inlineStr"/>
      <c r="E4" s="12" t="inlineStr"/>
    </row>
    <row r="5">
      <c r="A5" s="13" t="inlineStr">
        <is>
          <t>Cash to Roku shareholders</t>
        </is>
      </c>
      <c r="B5" s="49">
        <f>'Transaction Assumptions'!B14</f>
        <v/>
      </c>
    </row>
    <row r="6">
      <c r="A6" s="13" t="inlineStr">
        <is>
          <t>FOX stock to Roku shareholders</t>
        </is>
      </c>
      <c r="B6" s="49">
        <f>'Transaction Assumptions'!B15</f>
        <v/>
      </c>
    </row>
    <row r="7">
      <c r="A7" s="13" t="inlineStr">
        <is>
          <t>Transaction fees</t>
        </is>
      </c>
      <c r="B7" s="49">
        <f>'Transaction Assumptions'!B22</f>
        <v/>
      </c>
    </row>
    <row r="8">
      <c r="A8" s="22" t="inlineStr">
        <is>
          <t>Total uses</t>
        </is>
      </c>
      <c r="B8" s="23">
        <f>SUM(B5:B7)</f>
        <v/>
      </c>
    </row>
    <row r="10" ht="26" customHeight="1">
      <c r="A10" s="11" t="inlineStr">
        <is>
          <t>Sources of funds ($M)</t>
        </is>
      </c>
      <c r="B10" s="12" t="inlineStr">
        <is>
          <t>Amount</t>
        </is>
      </c>
      <c r="C10" s="12" t="inlineStr"/>
      <c r="D10" s="12" t="inlineStr"/>
      <c r="E10" s="12" t="inlineStr"/>
    </row>
    <row r="11">
      <c r="A11" s="13" t="inlineStr">
        <is>
          <t>New acquisition debt</t>
        </is>
      </c>
      <c r="B11" s="49">
        <f>'Transaction Assumptions'!B21</f>
        <v/>
      </c>
    </row>
    <row r="12">
      <c r="A12" s="13" t="inlineStr">
        <is>
          <t>FOX cash on hand</t>
        </is>
      </c>
      <c r="B12" s="49">
        <f>'Transaction Assumptions'!B23</f>
        <v/>
      </c>
    </row>
    <row r="13">
      <c r="A13" s="13" t="inlineStr">
        <is>
          <t>New FOX equity issued</t>
        </is>
      </c>
      <c r="B13" s="49">
        <f>'Transaction Assumptions'!B15</f>
        <v/>
      </c>
    </row>
    <row r="14">
      <c r="A14" s="22" t="inlineStr">
        <is>
          <t>Total sources</t>
        </is>
      </c>
      <c r="B14" s="23">
        <f>SUM(B11:B13)</f>
        <v/>
      </c>
    </row>
    <row r="16">
      <c r="A16" s="18" t="inlineStr">
        <is>
          <t>Check (sources − uses)</t>
        </is>
      </c>
      <c r="B16" s="47">
        <f>B14-B8</f>
        <v/>
      </c>
    </row>
    <row r="18" ht="42" customHeight="1">
      <c r="A18" s="26" t="inlineStr">
        <is>
          <t>The ~$14.5B cash portion of the consideration plus ~$0.3B of fees is funded by $12.0B of new acquisition debt and ~$2.8B of Fox cash on hand; the ~$9.7B stock portion is funded with newly issued FOX Class A shares. Total sources tie to total uses.</t>
        </is>
      </c>
    </row>
  </sheetData>
  <mergeCells count="3">
    <mergeCell ref="A2:E2"/>
    <mergeCell ref="A1:E1"/>
    <mergeCell ref="A18:E18"/>
  </mergeCells>
  <printOptions horizontalCentered="1"/>
  <pageMargins left="0.5" right="0.5" top="0.5" bottom="0.5" header="0.3" footer="0.3"/>
  <pageSetup orientation="landscape" paperSize="1" fitToHeight="0" fitToWidth="1"/>
  <headerFooter>
    <oddHeader>&amp;L&amp;8 &amp;K3C3F45Sources &amp; Uses&amp;R&amp;8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5.xml><?xml version="1.0" encoding="utf-8"?>
<worksheet xmlns="http://schemas.openxmlformats.org/spreadsheetml/2006/main">
  <sheetPr>
    <outlinePr summaryBelow="1" summaryRight="1"/>
    <pageSetUpPr fitToPage="1"/>
  </sheetPr>
  <dimension ref="A1:E15"/>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50" customWidth="1" min="1" max="1"/>
    <col width="18" customWidth="1" min="2" max="2"/>
    <col width="18" customWidth="1" min="3" max="3"/>
    <col width="18" customWidth="1" min="4" max="4"/>
    <col width="18" customWidth="1" min="5" max="5"/>
  </cols>
  <sheetData>
    <row r="1" ht="26" customHeight="1">
      <c r="A1" s="8" t="inlineStr">
        <is>
          <t>Purchase Price Allocation — simple premium-to-goodwill</t>
        </is>
      </c>
    </row>
    <row r="2">
      <c r="A2" s="10" t="inlineStr">
        <is>
          <t>Excess of equity price over target book equity = goodwill.  $ in millions</t>
        </is>
      </c>
    </row>
    <row r="4" ht="26" customHeight="1">
      <c r="A4" s="11" t="inlineStr">
        <is>
          <t>Goodwill build ($M)</t>
        </is>
      </c>
      <c r="B4" s="12" t="inlineStr">
        <is>
          <t>Amount</t>
        </is>
      </c>
      <c r="C4" s="12" t="inlineStr"/>
      <c r="D4" s="12" t="inlineStr"/>
      <c r="E4" s="12" t="inlineStr"/>
    </row>
    <row r="5">
      <c r="A5" s="13" t="inlineStr">
        <is>
          <t>Equity purchase price</t>
        </is>
      </c>
      <c r="B5" s="49">
        <f>'Transaction Assumptions'!B13</f>
        <v/>
      </c>
    </row>
    <row r="6">
      <c r="A6" s="13" t="inlineStr">
        <is>
          <t>Less: Roku book equity (Q1 2026 10-Q)</t>
        </is>
      </c>
      <c r="B6" s="24" t="n">
        <v>-2671.064</v>
      </c>
    </row>
    <row r="7">
      <c r="A7" s="22" t="inlineStr">
        <is>
          <t>Goodwill created in transaction</t>
        </is>
      </c>
      <c r="B7" s="23">
        <f>B5+B6</f>
        <v/>
      </c>
    </row>
    <row r="9" ht="26" customHeight="1">
      <c r="A9" s="11" t="inlineStr">
        <is>
          <t>Combined goodwill on pro forma balance sheet</t>
        </is>
      </c>
      <c r="B9" s="12" t="inlineStr">
        <is>
          <t>Amount</t>
        </is>
      </c>
      <c r="C9" s="12" t="inlineStr"/>
      <c r="D9" s="12" t="inlineStr"/>
      <c r="E9" s="12" t="inlineStr"/>
    </row>
    <row r="10">
      <c r="A10" s="13" t="inlineStr">
        <is>
          <t>Fox existing goodwill</t>
        </is>
      </c>
      <c r="B10" s="24" t="n">
        <v>3647</v>
      </c>
    </row>
    <row r="11">
      <c r="A11" s="13" t="inlineStr">
        <is>
          <t>Roku existing goodwill</t>
        </is>
      </c>
      <c r="B11" s="24" t="n">
        <v>309.406</v>
      </c>
    </row>
    <row r="12">
      <c r="A12" s="13" t="inlineStr">
        <is>
          <t>New goodwill created (above)</t>
        </is>
      </c>
      <c r="B12" s="47">
        <f>B7</f>
        <v/>
      </c>
    </row>
    <row r="13">
      <c r="A13" s="22" t="inlineStr">
        <is>
          <t>Pro forma combined goodwill</t>
        </is>
      </c>
      <c r="B13" s="23">
        <f>SUM(B10:B12)</f>
        <v/>
      </c>
    </row>
    <row r="15" ht="66" customHeight="1">
      <c r="A15" s="26" t="inlineStr">
        <is>
          <t>Per the agreed scope, this model uses a SIMPLE premium-to-goodwill method: the entire excess of the equity purchase price over Roku's book equity is recorded as new goodwill, with no step-up of Roku's tangible assets and no newly identified intangibles or associated deferred taxes. A full PPA in the definitive accounting would allocate part of the premium to identifiable intangibles (developed technology, customer / advertiser relationships, the Roku brand) and create deferred tax liabilities, reducing residual goodwill. The pro forma combined goodwill (Fox + Roku existing + new) carries straight to the Pro Forma Balance Sheet.</t>
        </is>
      </c>
    </row>
  </sheetData>
  <mergeCells count="3">
    <mergeCell ref="A2:E2"/>
    <mergeCell ref="A15:E15"/>
    <mergeCell ref="A1:E1"/>
  </mergeCells>
  <printOptions horizontalCentered="1"/>
  <pageMargins left="0.5" right="0.5" top="0.5" bottom="0.5" header="0.3" footer="0.3"/>
  <pageSetup orientation="landscape" paperSize="1" fitToHeight="0" fitToWidth="1"/>
  <headerFooter>
    <oddHeader>&amp;L&amp;8 &amp;K3C3F45Purchase Price Allocation&amp;R&amp;8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6.xml><?xml version="1.0" encoding="utf-8"?>
<worksheet xmlns="http://schemas.openxmlformats.org/spreadsheetml/2006/main">
  <sheetPr>
    <outlinePr summaryBelow="1" summaryRight="1"/>
    <pageSetUpPr fitToPage="1"/>
  </sheetPr>
  <dimension ref="A1:E31"/>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4" customWidth="1" min="1" max="1"/>
    <col width="15" customWidth="1" min="2" max="2"/>
    <col width="15" customWidth="1" min="3" max="3"/>
    <col width="15" customWidth="1" min="4" max="4"/>
    <col width="15" customWidth="1" min="5" max="5"/>
  </cols>
  <sheetData>
    <row r="1" ht="26" customHeight="1">
      <c r="A1" s="8" t="inlineStr">
        <is>
          <t>Pro Forma Combined Balance Sheet</t>
        </is>
      </c>
    </row>
    <row r="2">
      <c r="A2" s="10" t="inlineStr">
        <is>
          <t>Acquirer + Target + purchase-accounting adjustments = Combined.  $ in millions  ·  both as of March 31, 2026</t>
        </is>
      </c>
    </row>
    <row r="4" ht="26" customHeight="1">
      <c r="A4" s="11" t="inlineStr">
        <is>
          <t>Balance sheet ($M)</t>
        </is>
      </c>
      <c r="B4" s="12" t="inlineStr">
        <is>
          <t>Fox (Q3 FY26)</t>
        </is>
      </c>
      <c r="C4" s="12" t="inlineStr">
        <is>
          <t>Roku (Q1 26)</t>
        </is>
      </c>
      <c r="D4" s="12" t="inlineStr">
        <is>
          <t>Pro forma adj.</t>
        </is>
      </c>
      <c r="E4" s="12" t="inlineStr">
        <is>
          <t>Combined</t>
        </is>
      </c>
    </row>
    <row r="5">
      <c r="A5" s="27" t="inlineStr">
        <is>
          <t>ASSETS</t>
        </is>
      </c>
      <c r="B5" s="28" t="n"/>
      <c r="C5" s="28" t="n"/>
      <c r="D5" s="28" t="n"/>
      <c r="E5" s="28" t="n"/>
    </row>
    <row r="6">
      <c r="A6" s="29" t="inlineStr">
        <is>
          <t>Cash and cash equivalents</t>
        </is>
      </c>
      <c r="B6" s="24" t="n">
        <v>3601</v>
      </c>
      <c r="C6" s="24" t="n">
        <v>1649.877</v>
      </c>
      <c r="D6" s="49">
        <f>-'Transaction Assumptions'!B23</f>
        <v/>
      </c>
      <c r="E6" s="47">
        <f>B6+C6+D6</f>
        <v/>
      </c>
    </row>
    <row r="7">
      <c r="A7" s="29" t="inlineStr">
        <is>
          <t>Short-term investments</t>
        </is>
      </c>
      <c r="B7" s="24" t="n">
        <v>0</v>
      </c>
      <c r="C7" s="24" t="n">
        <v>730.342</v>
      </c>
      <c r="D7" s="24" t="n">
        <v>0</v>
      </c>
      <c r="E7" s="47">
        <f>B7+C7+D7</f>
        <v/>
      </c>
    </row>
    <row r="8">
      <c r="A8" s="29" t="inlineStr">
        <is>
          <t>Receivables, net</t>
        </is>
      </c>
      <c r="B8" s="24" t="n">
        <v>2948</v>
      </c>
      <c r="C8" s="24" t="n">
        <v>752.586</v>
      </c>
      <c r="D8" s="24" t="n">
        <v>0</v>
      </c>
      <c r="E8" s="47">
        <f>B8+C8+D8</f>
        <v/>
      </c>
    </row>
    <row r="9">
      <c r="A9" s="29" t="inlineStr">
        <is>
          <t>Inventories, net</t>
        </is>
      </c>
      <c r="B9" s="24" t="n">
        <v>652</v>
      </c>
      <c r="C9" s="24" t="n">
        <v>101.289</v>
      </c>
      <c r="D9" s="24" t="n">
        <v>0</v>
      </c>
      <c r="E9" s="47">
        <f>B9+C9+D9</f>
        <v/>
      </c>
    </row>
    <row r="10">
      <c r="A10" s="29" t="inlineStr">
        <is>
          <t>Other current assets</t>
        </is>
      </c>
      <c r="B10" s="24" t="n">
        <v>337</v>
      </c>
      <c r="C10" s="24" t="n">
        <v>136.532</v>
      </c>
      <c r="D10" s="24" t="n">
        <v>0</v>
      </c>
      <c r="E10" s="47">
        <f>B10+C10+D10</f>
        <v/>
      </c>
    </row>
    <row r="11">
      <c r="A11" s="22" t="inlineStr">
        <is>
          <t>Total current assets</t>
        </is>
      </c>
      <c r="B11" s="23">
        <f>SUM(B6:B10)</f>
        <v/>
      </c>
      <c r="C11" s="23">
        <f>SUM(C6:C10)</f>
        <v/>
      </c>
      <c r="D11" s="23">
        <f>SUM(D6:D10)</f>
        <v/>
      </c>
      <c r="E11" s="23">
        <f>SUM(E6:E10)</f>
        <v/>
      </c>
    </row>
    <row r="12">
      <c r="A12" s="29" t="inlineStr">
        <is>
          <t>Property and equipment, net</t>
        </is>
      </c>
      <c r="B12" s="24" t="n">
        <v>1782</v>
      </c>
      <c r="C12" s="24" t="n">
        <v>162.257</v>
      </c>
      <c r="D12" s="24" t="n">
        <v>0</v>
      </c>
      <c r="E12" s="47">
        <f>B12+C12+D12</f>
        <v/>
      </c>
    </row>
    <row r="13">
      <c r="A13" s="29" t="inlineStr">
        <is>
          <t>Operating lease right-of-use assets</t>
        </is>
      </c>
      <c r="B13" s="24" t="n">
        <v>0</v>
      </c>
      <c r="C13" s="24" t="n">
        <v>243.701</v>
      </c>
      <c r="D13" s="24" t="n">
        <v>0</v>
      </c>
      <c r="E13" s="47">
        <f>B13+C13+D13</f>
        <v/>
      </c>
    </row>
    <row r="14">
      <c r="A14" s="29" t="inlineStr">
        <is>
          <t>Content assets, net</t>
        </is>
      </c>
      <c r="B14" s="24" t="n">
        <v>0</v>
      </c>
      <c r="C14" s="24" t="n">
        <v>161.904</v>
      </c>
      <c r="D14" s="24" t="n">
        <v>0</v>
      </c>
      <c r="E14" s="47">
        <f>B14+C14+D14</f>
        <v/>
      </c>
    </row>
    <row r="15">
      <c r="A15" s="29" t="inlineStr">
        <is>
          <t>Intangible assets, net</t>
        </is>
      </c>
      <c r="B15" s="24" t="n">
        <v>2943</v>
      </c>
      <c r="C15" s="24" t="n">
        <v>46.202</v>
      </c>
      <c r="D15" s="24" t="n">
        <v>0</v>
      </c>
      <c r="E15" s="47">
        <f>B15+C15+D15</f>
        <v/>
      </c>
    </row>
    <row r="16">
      <c r="A16" s="29" t="inlineStr">
        <is>
          <t>Goodwill</t>
        </is>
      </c>
      <c r="B16" s="24" t="n">
        <v>3647</v>
      </c>
      <c r="C16" s="24" t="n">
        <v>309.406</v>
      </c>
      <c r="D16" s="49">
        <f>'Purchase Price Allocation'!B7</f>
        <v/>
      </c>
      <c r="E16" s="47">
        <f>B16+C16+D16</f>
        <v/>
      </c>
    </row>
    <row r="17">
      <c r="A17" s="29" t="inlineStr">
        <is>
          <t>Deferred tax assets</t>
        </is>
      </c>
      <c r="B17" s="24" t="n">
        <v>2604</v>
      </c>
      <c r="C17" s="24" t="n">
        <v>0</v>
      </c>
      <c r="D17" s="24" t="n">
        <v>0</v>
      </c>
      <c r="E17" s="47">
        <f>B17+C17+D17</f>
        <v/>
      </c>
    </row>
    <row r="18">
      <c r="A18" s="29" t="inlineStr">
        <is>
          <t>Other non-current assets</t>
        </is>
      </c>
      <c r="B18" s="24" t="n">
        <v>3269</v>
      </c>
      <c r="C18" s="24" t="n">
        <v>58.538</v>
      </c>
      <c r="D18" s="24" t="n">
        <v>0</v>
      </c>
      <c r="E18" s="47">
        <f>B18+C18+D18</f>
        <v/>
      </c>
    </row>
    <row r="19">
      <c r="A19" s="27" t="inlineStr">
        <is>
          <t>Total assets</t>
        </is>
      </c>
      <c r="B19" s="30">
        <f>B11+SUM(B12:B18)</f>
        <v/>
      </c>
      <c r="C19" s="30">
        <f>C11+SUM(C12:C18)</f>
        <v/>
      </c>
      <c r="D19" s="30">
        <f>D11+SUM(D12:D18)</f>
        <v/>
      </c>
      <c r="E19" s="30">
        <f>E11+SUM(E12:E18)</f>
        <v/>
      </c>
    </row>
    <row r="20">
      <c r="A20" s="27" t="inlineStr">
        <is>
          <t>LIABILITIES &amp; EQUITY</t>
        </is>
      </c>
      <c r="B20" s="28" t="n"/>
      <c r="C20" s="28" t="n"/>
      <c r="D20" s="28" t="n"/>
      <c r="E20" s="28" t="n"/>
    </row>
    <row r="21">
      <c r="A21" s="29" t="inlineStr">
        <is>
          <t>Accounts payable, accrued &amp; other current</t>
        </is>
      </c>
      <c r="B21" s="24" t="n">
        <v>2603</v>
      </c>
      <c r="C21" s="24" t="n">
        <v>1158.23</v>
      </c>
      <c r="D21" s="24" t="n">
        <v>0</v>
      </c>
      <c r="E21" s="47">
        <f>B21+C21+D21</f>
        <v/>
      </c>
    </row>
    <row r="22">
      <c r="A22" s="22" t="inlineStr">
        <is>
          <t>Total current liabilities</t>
        </is>
      </c>
      <c r="B22" s="23">
        <f>B21</f>
        <v/>
      </c>
      <c r="C22" s="23">
        <f>C21</f>
        <v/>
      </c>
      <c r="D22" s="23">
        <f>D21</f>
        <v/>
      </c>
      <c r="E22" s="23">
        <f>E21</f>
        <v/>
      </c>
    </row>
    <row r="23">
      <c r="A23" s="29" t="inlineStr">
        <is>
          <t>Borrowings</t>
        </is>
      </c>
      <c r="B23" s="24" t="n">
        <v>6605</v>
      </c>
      <c r="C23" s="24" t="n">
        <v>0</v>
      </c>
      <c r="D23" s="49">
        <f>'Transaction Assumptions'!B21</f>
        <v/>
      </c>
      <c r="E23" s="47">
        <f>B23+C23+D23</f>
        <v/>
      </c>
    </row>
    <row r="24">
      <c r="A24" s="29" t="inlineStr">
        <is>
          <t>Other non-current liabilities</t>
        </is>
      </c>
      <c r="B24" s="24" t="n">
        <v>1415</v>
      </c>
      <c r="C24" s="24" t="n">
        <v>523.34</v>
      </c>
      <c r="D24" s="24" t="n">
        <v>0</v>
      </c>
      <c r="E24" s="47">
        <f>B24+C24+D24</f>
        <v/>
      </c>
    </row>
    <row r="25">
      <c r="A25" s="22" t="inlineStr">
        <is>
          <t>Total liabilities</t>
        </is>
      </c>
      <c r="B25" s="23">
        <f>B22+B23+B24</f>
        <v/>
      </c>
      <c r="C25" s="23">
        <f>C22+C23+C24</f>
        <v/>
      </c>
      <c r="D25" s="23">
        <f>D22+D23+D24</f>
        <v/>
      </c>
      <c r="E25" s="23">
        <f>E22+E23+E24</f>
        <v/>
      </c>
    </row>
    <row r="26">
      <c r="A26" s="29" t="inlineStr">
        <is>
          <t>Redeemable noncontrolling interests</t>
        </is>
      </c>
      <c r="B26" s="24" t="n">
        <v>84</v>
      </c>
      <c r="C26" s="24" t="n">
        <v>0</v>
      </c>
      <c r="D26" s="24" t="n">
        <v>0</v>
      </c>
      <c r="E26" s="47">
        <f>B26+C26+D26</f>
        <v/>
      </c>
    </row>
    <row r="27">
      <c r="A27" s="29" t="inlineStr">
        <is>
          <t>Total equity</t>
        </is>
      </c>
      <c r="B27" s="24" t="n">
        <v>11076</v>
      </c>
      <c r="C27" s="24" t="n">
        <v>2671.064</v>
      </c>
      <c r="D27" s="49">
        <f>'Transaction Assumptions'!B15-'Transaction Assumptions'!B22-2671.064</f>
        <v/>
      </c>
      <c r="E27" s="47">
        <f>B27+C27+D27</f>
        <v/>
      </c>
    </row>
    <row r="28">
      <c r="A28" s="27" t="inlineStr">
        <is>
          <t>Total liabilities &amp; equity</t>
        </is>
      </c>
      <c r="B28" s="30">
        <f>B25+B26+B27</f>
        <v/>
      </c>
      <c r="C28" s="30">
        <f>C25+C26+C27</f>
        <v/>
      </c>
      <c r="D28" s="30">
        <f>D25+D26+D27</f>
        <v/>
      </c>
      <c r="E28" s="30">
        <f>E25+E26+E27</f>
        <v/>
      </c>
    </row>
    <row r="29">
      <c r="A29" s="18" t="inlineStr">
        <is>
          <t>Balance check (assets − L&amp;E)</t>
        </is>
      </c>
      <c r="B29" s="47">
        <f>B19-B28</f>
        <v/>
      </c>
      <c r="C29" s="47">
        <f>C19-C28</f>
        <v/>
      </c>
      <c r="D29" s="47">
        <f>D19-D28</f>
        <v/>
      </c>
      <c r="E29" s="47">
        <f>E19-E28</f>
        <v/>
      </c>
    </row>
    <row r="31" ht="66" customHeight="1">
      <c r="A31" s="26" t="inlineStr">
        <is>
          <t>Pro forma adjustments: (1) cash falls by Fox cash used to fund the deal; (2) goodwill rises by the premium over Roku book equity (Purchase Price Allocation tab); (3) borrowings rise by $12.0B of new acquisition debt; (4) equity rises by new FOX stock issued less fees, with Roku's historical book equity eliminated in consolidation. Roku's current liabilities combine accounts payable, accrued liabilities and current deferred revenue; its other non-current liabilities combine non-current deferred revenue, operating-lease liabilities and other long-term liabilities. The combined balance sheet ties: total assets = total liabilities &amp; equity (balance check = 0).</t>
        </is>
      </c>
    </row>
  </sheetData>
  <mergeCells count="3">
    <mergeCell ref="A2:E2"/>
    <mergeCell ref="A1:E1"/>
    <mergeCell ref="A31:E31"/>
  </mergeCells>
  <printOptions horizontalCentered="1"/>
  <pageMargins left="0.5" right="0.5" top="0.5" bottom="0.5" header="0.3" footer="0.3"/>
  <pageSetup orientation="landscape" paperSize="1" fitToHeight="0" fitToWidth="1"/>
  <headerFooter>
    <oddHeader>&amp;L&amp;8 &amp;K3C3F45Pro Forma Balance Sheet&amp;R&amp;8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7.xml><?xml version="1.0" encoding="utf-8"?>
<worksheet xmlns="http://schemas.openxmlformats.org/spreadsheetml/2006/main">
  <sheetPr>
    <outlinePr summaryBelow="1" summaryRight="1"/>
    <pageSetUpPr fitToPage="1"/>
  </sheetPr>
  <dimension ref="A1:E2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6" customWidth="1" min="1" max="1"/>
    <col width="15" customWidth="1" min="2" max="2"/>
    <col width="15" customWidth="1" min="3" max="3"/>
    <col width="15" customWidth="1" min="4" max="4"/>
    <col width="15" customWidth="1" min="5" max="5"/>
  </cols>
  <sheetData>
    <row r="1" ht="26" customHeight="1">
      <c r="A1" s="8" t="inlineStr">
        <is>
          <t>Pro Forma Income Statement &amp; Accretion / (Dilution)</t>
        </is>
      </c>
    </row>
    <row r="2">
      <c r="A2" s="10" t="inlineStr">
        <is>
          <t>Both quarters ended March 31, 2026.  $ in millions except per-share</t>
        </is>
      </c>
    </row>
    <row r="4" ht="26" customHeight="1">
      <c r="A4" s="11" t="inlineStr">
        <is>
          <t>Income statement ($M)</t>
        </is>
      </c>
      <c r="B4" s="12" t="inlineStr">
        <is>
          <t>Fox (Q3 FY26)</t>
        </is>
      </c>
      <c r="C4" s="12" t="inlineStr">
        <is>
          <t>Roku (Q1 26)</t>
        </is>
      </c>
      <c r="D4" s="12" t="inlineStr">
        <is>
          <t>Pro forma adj.</t>
        </is>
      </c>
      <c r="E4" s="12" t="inlineStr">
        <is>
          <t>Combined</t>
        </is>
      </c>
    </row>
    <row r="5">
      <c r="A5" s="18" t="inlineStr">
        <is>
          <t>Total revenue</t>
        </is>
      </c>
      <c r="B5" s="31" t="n">
        <v>3994</v>
      </c>
      <c r="C5" s="31" t="n">
        <v>1248.879</v>
      </c>
      <c r="D5" s="31" t="n">
        <v>0</v>
      </c>
      <c r="E5" s="47">
        <f>B5+C5+D5</f>
        <v/>
      </c>
    </row>
    <row r="6">
      <c r="A6" s="18" t="inlineStr">
        <is>
          <t>Net income to stockholders (as reported)</t>
        </is>
      </c>
      <c r="B6" s="31" t="n">
        <v>166</v>
      </c>
      <c r="C6" s="31" t="n">
        <v>85.7</v>
      </c>
      <c r="D6" s="47">
        <f>B14</f>
        <v/>
      </c>
      <c r="E6" s="47">
        <f>B6+C6+D6</f>
        <v/>
      </c>
    </row>
    <row r="8" ht="26" customHeight="1">
      <c r="A8" s="11" t="inlineStr">
        <is>
          <t>Pro forma earnings adjustments (quarterly, $M)</t>
        </is>
      </c>
      <c r="B8" s="12" t="inlineStr">
        <is>
          <t>Amount</t>
        </is>
      </c>
      <c r="C8" s="12" t="inlineStr"/>
      <c r="D8" s="12" t="inlineStr"/>
      <c r="E8" s="12" t="inlineStr"/>
    </row>
    <row r="9">
      <c r="A9" s="13" t="inlineStr">
        <is>
          <t>Interest expense on new debt</t>
        </is>
      </c>
      <c r="B9" s="49">
        <f>-'Transaction Assumptions'!B21*'Transaction Assumptions'!B26/4</f>
        <v/>
      </c>
    </row>
    <row r="10">
      <c r="A10" s="13" t="inlineStr">
        <is>
          <t>Forgone interest income on cash</t>
        </is>
      </c>
      <c r="B10" s="49">
        <f>-'Transaction Assumptions'!B23*'Transaction Assumptions'!B27/4</f>
        <v/>
      </c>
    </row>
    <row r="11">
      <c r="A11" s="13" t="inlineStr">
        <is>
          <t>Run-rate synergies (quarterly)</t>
        </is>
      </c>
      <c r="B11" s="49">
        <f>'Transaction Assumptions'!B29/4</f>
        <v/>
      </c>
    </row>
    <row r="12">
      <c r="A12" s="18" t="inlineStr">
        <is>
          <t>Total pre-tax adjustments</t>
        </is>
      </c>
      <c r="B12" s="47">
        <f>SUM(B9:B11)</f>
        <v/>
      </c>
    </row>
    <row r="13">
      <c r="A13" s="13" t="inlineStr">
        <is>
          <t>Tax effect</t>
        </is>
      </c>
      <c r="B13" s="49">
        <f>-B12*'Transaction Assumptions'!B28</f>
        <v/>
      </c>
    </row>
    <row r="14">
      <c r="A14" s="22" t="inlineStr">
        <is>
          <t>After-tax adjustment to net income</t>
        </is>
      </c>
      <c r="B14" s="23">
        <f>B12+B13</f>
        <v/>
      </c>
    </row>
    <row r="16" ht="26" customHeight="1">
      <c r="A16" s="11" t="inlineStr">
        <is>
          <t>Shares &amp; EPS</t>
        </is>
      </c>
      <c r="B16" s="12" t="inlineStr">
        <is>
          <t>Fox standalone</t>
        </is>
      </c>
      <c r="C16" s="12" t="inlineStr">
        <is>
          <t>Pro forma combined</t>
        </is>
      </c>
      <c r="D16" s="12" t="inlineStr"/>
      <c r="E16" s="12" t="inlineStr"/>
    </row>
    <row r="17">
      <c r="A17" s="13" t="inlineStr">
        <is>
          <t>Diluted shares (M)</t>
        </is>
      </c>
      <c r="B17" s="17" t="n">
        <v>432</v>
      </c>
      <c r="C17" s="50">
        <f>B17+'Transaction Assumptions'!B16</f>
        <v/>
      </c>
    </row>
    <row r="18">
      <c r="A18" s="13" t="inlineStr">
        <is>
          <t>Net income to stockholders ($M)</t>
        </is>
      </c>
      <c r="B18" s="47">
        <f>B6</f>
        <v/>
      </c>
      <c r="C18" s="47">
        <f>E6</f>
        <v/>
      </c>
    </row>
    <row r="19">
      <c r="A19" s="22" t="inlineStr">
        <is>
          <t>Diluted EPS</t>
        </is>
      </c>
      <c r="B19" s="32">
        <f>B18/B17</f>
        <v/>
      </c>
      <c r="C19" s="32">
        <f>C18/C17</f>
        <v/>
      </c>
    </row>
    <row r="20">
      <c r="A20" s="18" t="inlineStr">
        <is>
          <t>Accretion / (dilution) per share ($)</t>
        </is>
      </c>
      <c r="C20" s="45">
        <f>C19-B19</f>
        <v/>
      </c>
    </row>
    <row r="21">
      <c r="A21" s="18" t="inlineStr">
        <is>
          <t>Accretion / (dilution) %</t>
        </is>
      </c>
      <c r="C21" s="51">
        <f>C19/B19-1</f>
        <v/>
      </c>
    </row>
    <row r="23" ht="72" customHeight="1">
      <c r="A23" s="26" t="inlineStr">
        <is>
          <t>CAVEAT — single quarter, illustrative. Fox's quarter (Q3 FY26) included a $(499)M non-operating charge that depressed reported net income to $166M; using this quarter as the earnings base overstates dilution versus a normalized or full-year view. The deal is bought for strategic / distribution value, not near-term EPS, so the transaction is expected to be dilutive to GAAP EPS at announcement. Accretion/(dilution) compares pro forma combined diluted EPS to Fox standalone diluted EPS, both on the three months ended March 31, 2026. Roku is now GAAP-profitable (Q1 net income $85.7M). Synergies reflect Fox's guided ~$400M run-rate cost figure (pre-tax), flowed in at one-quarter per quarter; Fox expects the deal to be free-cash-flow-per-share accretive by the second full year after closing.</t>
        </is>
      </c>
    </row>
  </sheetData>
  <mergeCells count="3">
    <mergeCell ref="A2:E2"/>
    <mergeCell ref="A1:E1"/>
    <mergeCell ref="A23:E23"/>
  </mergeCells>
  <printOptions horizontalCentered="1"/>
  <pageMargins left="0.5" right="0.5" top="0.5" bottom="0.5" header="0.3" footer="0.3"/>
  <pageSetup orientation="landscape" paperSize="1" fitToHeight="0" fitToWidth="1"/>
  <headerFooter>
    <oddHeader>&amp;L&amp;8 &amp;K3C3F45Pro Forma Income Statement&amp;R&amp;8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8.xml><?xml version="1.0" encoding="utf-8"?>
<worksheet xmlns="http://schemas.openxmlformats.org/spreadsheetml/2006/main">
  <sheetPr>
    <outlinePr summaryBelow="1" summaryRight="1"/>
    <pageSetUpPr fitToPage="1"/>
  </sheetPr>
  <dimension ref="A1:E22"/>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6" customWidth="1" min="1" max="1"/>
    <col width="18" customWidth="1" min="2" max="2"/>
    <col width="18" customWidth="1" min="3" max="3"/>
    <col width="18" customWidth="1" min="4" max="4"/>
    <col width="18" customWidth="1" min="5" max="5"/>
  </cols>
  <sheetData>
    <row r="1" ht="26" customHeight="1">
      <c r="A1" s="8" t="inlineStr">
        <is>
          <t>Pro Forma Credit &amp; Leverage</t>
        </is>
      </c>
    </row>
    <row r="2">
      <c r="A2" s="10" t="inlineStr">
        <is>
          <t>Pre-deal Fox vs. pro forma combined.  $ in millions  ·  EBITDA annualized (quarter × 4, illustrative)</t>
        </is>
      </c>
    </row>
    <row r="4" ht="26" customHeight="1">
      <c r="A4" s="11" t="inlineStr">
        <is>
          <t>Leverage ($M)</t>
        </is>
      </c>
      <c r="B4" s="12" t="inlineStr">
        <is>
          <t>Pre-deal Fox</t>
        </is>
      </c>
      <c r="C4" s="12" t="inlineStr">
        <is>
          <t>Pro forma</t>
        </is>
      </c>
      <c r="D4" s="12" t="inlineStr"/>
      <c r="E4" s="12" t="inlineStr"/>
    </row>
    <row r="5">
      <c r="A5" s="13" t="inlineStr">
        <is>
          <t>Gross debt</t>
        </is>
      </c>
      <c r="B5" s="24" t="n">
        <v>6605</v>
      </c>
      <c r="C5" s="49">
        <f>B5+'Transaction Assumptions'!B21</f>
        <v/>
      </c>
    </row>
    <row r="6">
      <c r="A6" s="13" t="inlineStr">
        <is>
          <t>Less: cash &amp; equivalents</t>
        </is>
      </c>
      <c r="B6" s="24" t="n">
        <v>-3601</v>
      </c>
      <c r="C6" s="49">
        <f>'Pro Forma Balance Sheet'!E6*-1</f>
        <v/>
      </c>
    </row>
    <row r="7">
      <c r="A7" s="22" t="inlineStr">
        <is>
          <t>Net debt</t>
        </is>
      </c>
      <c r="B7" s="23">
        <f>B5+B6</f>
        <v/>
      </c>
      <c r="C7" s="23">
        <f>C5+C6</f>
        <v/>
      </c>
    </row>
    <row r="9" ht="26" customHeight="1">
      <c r="A9" s="11" t="inlineStr">
        <is>
          <t>EBITDA (annualized, $M)</t>
        </is>
      </c>
      <c r="B9" s="12" t="inlineStr">
        <is>
          <t>Pre-deal Fox</t>
        </is>
      </c>
      <c r="C9" s="12" t="inlineStr">
        <is>
          <t>Pro forma</t>
        </is>
      </c>
      <c r="D9" s="12" t="inlineStr"/>
      <c r="E9" s="12" t="inlineStr"/>
    </row>
    <row r="10">
      <c r="A10" s="13" t="inlineStr">
        <is>
          <t>Fox segment EBITDA (Q × 4)</t>
        </is>
      </c>
      <c r="B10" s="47">
        <f>(3994-2494-546)*4</f>
        <v/>
      </c>
      <c r="C10" s="47">
        <f>B10</f>
        <v/>
      </c>
    </row>
    <row r="11">
      <c r="A11" s="13" t="inlineStr">
        <is>
          <t>+ Roku EBITDA (op. inc. + D&amp;A, Q × 4)</t>
        </is>
      </c>
      <c r="B11" s="52" t="n">
        <v>0</v>
      </c>
      <c r="C11" s="47">
        <f>(51.772+17.928)*4</f>
        <v/>
      </c>
    </row>
    <row r="12">
      <c r="A12" s="13" t="inlineStr">
        <is>
          <t>+ Run-rate cost synergies (full run-rate)</t>
        </is>
      </c>
      <c r="B12" s="52" t="n">
        <v>0</v>
      </c>
      <c r="C12" s="49">
        <f>'Transaction Assumptions'!B29</f>
        <v/>
      </c>
    </row>
    <row r="13">
      <c r="A13" s="22" t="inlineStr">
        <is>
          <t>Combined EBITDA (incl. synergies)</t>
        </is>
      </c>
      <c r="B13" s="23">
        <f>SUM(B10:B12)</f>
        <v/>
      </c>
      <c r="C13" s="23">
        <f>SUM(C10:C12)</f>
        <v/>
      </c>
    </row>
    <row r="15" ht="26" customHeight="1">
      <c r="A15" s="11" t="inlineStr">
        <is>
          <t>Credit ratios</t>
        </is>
      </c>
      <c r="B15" s="12" t="inlineStr">
        <is>
          <t>Pre-deal Fox</t>
        </is>
      </c>
      <c r="C15" s="12" t="inlineStr">
        <is>
          <t>Pro forma</t>
        </is>
      </c>
      <c r="D15" s="12" t="inlineStr"/>
      <c r="E15" s="12" t="inlineStr"/>
    </row>
    <row r="16">
      <c r="A16" s="18" t="inlineStr">
        <is>
          <t>Gross debt / EBITDA</t>
        </is>
      </c>
      <c r="B16" s="53">
        <f>B5/B13</f>
        <v/>
      </c>
      <c r="C16" s="53">
        <f>C5/C13</f>
        <v/>
      </c>
    </row>
    <row r="17">
      <c r="A17" s="22" t="inlineStr">
        <is>
          <t>Net debt / EBITDA</t>
        </is>
      </c>
      <c r="B17" s="36">
        <f>B7/B13</f>
        <v/>
      </c>
      <c r="C17" s="36">
        <f>C7/C13</f>
        <v/>
      </c>
    </row>
    <row r="18">
      <c r="A18" s="13" t="inlineStr">
        <is>
          <t>Annual interest expense</t>
        </is>
      </c>
      <c r="B18" s="47">
        <f>66*4</f>
        <v/>
      </c>
      <c r="C18" s="49">
        <f>66*4+'Transaction Assumptions'!B21*'Transaction Assumptions'!B26</f>
        <v/>
      </c>
    </row>
    <row r="19">
      <c r="A19" s="18" t="inlineStr">
        <is>
          <t>EBITDA / interest (coverage)</t>
        </is>
      </c>
      <c r="B19" s="53">
        <f>B13/B18</f>
        <v/>
      </c>
      <c r="C19" s="53">
        <f>C13/C18</f>
        <v/>
      </c>
    </row>
    <row r="20">
      <c r="A20" s="22" t="inlineStr">
        <is>
          <t>Memo: Net debt / EBITDA, pre-synergy</t>
        </is>
      </c>
      <c r="C20" s="36">
        <f>C7/(C10+C11)</f>
        <v/>
      </c>
    </row>
    <row r="22" ht="78" customHeight="1">
      <c r="A22" s="26" t="inlineStr">
        <is>
          <t>EBITDA is annualized as the latest quarter x 4 and is illustrative only - Fox revenue is seasonal (live sports), so a true LTM EBITDA should be substituted before relying on these ratios. Fox segment EBITDA = revenue - operating expenses - SG&amp;A ($954M for the quarter). Roku EBITDA = operating income + D&amp;A ($69.7M for the quarter); Roku's company-defined adjusted EBITDA, which adds back stock-based compensation, is materially higher. On this illustrative quarter x 4 basis, with the full $400M run-rate synergy built into pro forma EBITDA, the deal lifts pro forma net leverage from roughly 0.8x to ~3.6x (~3.9x before synergies) and cuts interest coverage from ~14x to ~4x. Fox guided to ~2.8x pro forma net leverage inclusive of 50% synergy credit; the gap to our figure is seasonality (a weak fiscal quarter annualized vs. a full-year LTM) plus Roku company-defined adjusted EBITDA, which adds back stock-based compensation and is materially higher. Substitute a true LTM EBITDA before use.</t>
        </is>
      </c>
    </row>
  </sheetData>
  <mergeCells count="3">
    <mergeCell ref="A2:E2"/>
    <mergeCell ref="A22:E22"/>
    <mergeCell ref="A1:E1"/>
  </mergeCells>
  <printOptions horizontalCentered="1"/>
  <pageMargins left="0.5" right="0.5" top="0.5" bottom="0.5" header="0.3" footer="0.3"/>
  <pageSetup orientation="landscape" paperSize="1" fitToHeight="0" fitToWidth="1"/>
  <headerFooter>
    <oddHeader>&amp;L&amp;8 &amp;K3C3F45Credit &amp; Leverage&amp;R&amp;8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xl/worksheets/sheet9.xml><?xml version="1.0" encoding="utf-8"?>
<worksheet xmlns="http://schemas.openxmlformats.org/spreadsheetml/2006/main">
  <sheetPr>
    <outlinePr summaryBelow="1" summaryRight="1"/>
    <pageSetUpPr fitToPage="1"/>
  </sheetPr>
  <dimension ref="A1:E13"/>
  <sheetViews>
    <sheetView workbookViewId="0">
      <pane xSplit="1" ySplit="3" topLeftCell="B4" activePane="bottomRight" state="frozen"/>
      <selection pane="topRight" activeCell="A1" sqref="A1"/>
      <selection pane="bottomLeft" activeCell="A1" sqref="A1"/>
      <selection pane="bottomRight" activeCell="A1" sqref="A1"/>
    </sheetView>
  </sheetViews>
  <sheetFormatPr baseColWidth="8" defaultRowHeight="15"/>
  <cols>
    <col width="48" customWidth="1" min="1" max="1"/>
    <col width="17" customWidth="1" min="2" max="2"/>
    <col width="17" customWidth="1" min="3" max="3"/>
    <col width="17" customWidth="1" min="4" max="4"/>
    <col width="17" customWidth="1" min="5" max="5"/>
  </cols>
  <sheetData>
    <row r="1" ht="26" customHeight="1">
      <c r="A1" s="8" t="inlineStr">
        <is>
          <t>Multiples Paid - what ~$21.8B buys</t>
        </is>
      </c>
    </row>
    <row r="2">
      <c r="A2" s="10" t="inlineStr">
        <is>
          <t>Valuation of the price Fox is paying for Roku.  $ in millions unless noted</t>
        </is>
      </c>
    </row>
    <row r="4" ht="26" customHeight="1">
      <c r="A4" s="11" t="inlineStr">
        <is>
          <t>Metric</t>
        </is>
      </c>
      <c r="B4" s="12" t="inlineStr">
        <is>
          <t>Roku value</t>
        </is>
      </c>
      <c r="C4" s="12" t="inlineStr">
        <is>
          <t>Multiple / unit</t>
        </is>
      </c>
      <c r="D4" s="12" t="inlineStr"/>
      <c r="E4" s="12" t="inlineStr"/>
    </row>
    <row r="5">
      <c r="A5" s="18" t="inlineStr">
        <is>
          <t>Enterprise value paid</t>
        </is>
      </c>
      <c r="B5" s="49">
        <f>'Transaction Assumptions'!B18</f>
        <v/>
      </c>
    </row>
    <row r="6">
      <c r="A6" s="13" t="inlineStr">
        <is>
          <t>EV / revenue (Q1 ann. $4,996M)</t>
        </is>
      </c>
      <c r="B6" s="47">
        <f>1248.879*4</f>
        <v/>
      </c>
      <c r="C6" s="53">
        <f>$B$5/B6</f>
        <v/>
      </c>
    </row>
    <row r="7">
      <c r="A7" s="13" t="inlineStr">
        <is>
          <t>EV / platform revenue (ann. $4,525M)</t>
        </is>
      </c>
      <c r="B7" s="47">
        <f>1131.230*4</f>
        <v/>
      </c>
      <c r="C7" s="53">
        <f>$B$5/B7</f>
        <v/>
      </c>
    </row>
    <row r="8">
      <c r="A8" s="13" t="inlineStr">
        <is>
          <t>EV / gross profit (ann. $2,260M)</t>
        </is>
      </c>
      <c r="B8" s="47">
        <f>564.936*4</f>
        <v/>
      </c>
      <c r="C8" s="53">
        <f>$B$5/B8</f>
        <v/>
      </c>
    </row>
    <row r="9">
      <c r="A9" s="13" t="inlineStr">
        <is>
          <t>EV / streaming household (100M+)</t>
        </is>
      </c>
      <c r="B9" s="38" t="n">
        <v>100</v>
      </c>
      <c r="C9" s="54">
        <f>$B$5/B9</f>
        <v/>
      </c>
    </row>
    <row r="10">
      <c r="A10" s="13" t="inlineStr">
        <is>
          <t>Equity value / share (offer)</t>
        </is>
      </c>
      <c r="B10" s="55">
        <f>'Transaction Assumptions'!B5</f>
        <v/>
      </c>
    </row>
    <row r="11">
      <c r="A11" s="13" t="inlineStr">
        <is>
          <t>Roku net cash / share</t>
        </is>
      </c>
      <c r="B11" s="55">
        <f>'Transaction Assumptions'!B17/'Transaction Assumptions'!B10</f>
        <v/>
      </c>
    </row>
    <row r="13" ht="54" customHeight="1">
      <c r="A13" s="26" t="inlineStr">
        <is>
          <t>The price is a revenue / strategic multiple, not an earnings multiple: at ~4.4x annualized revenue and ~$218 per streaming household, Fox is paying for distribution, first-party data and 100M+ households - the connected-TV 'glass' between content and viewer. Roku reports its installed base as 'Streaming Households.' Revenue, platform revenue and gross profit are the Q1 2026 figures annualized (x 4); substitute LTM before relying on the multiples. Roku now carries ~$2.4B of net cash and no debt, so EV (~$21.8B) sits below the ~$24.2B equity purchase price.</t>
        </is>
      </c>
    </row>
  </sheetData>
  <mergeCells count="3">
    <mergeCell ref="A2:E2"/>
    <mergeCell ref="A1:E1"/>
    <mergeCell ref="A13:E13"/>
  </mergeCells>
  <printOptions horizontalCentered="1"/>
  <pageMargins left="0.5" right="0.5" top="0.5" bottom="0.5" header="0.3" footer="0.3"/>
  <pageSetup orientation="landscape" paperSize="1" fitToHeight="0" fitToWidth="1"/>
  <headerFooter>
    <oddHeader>&amp;L&amp;8 &amp;K3C3F45Multiples Paid&amp;R&amp;8 &amp;KC89000BARATELLI INSTITUTE  *  MENTORING AT SCALE</oddHeader>
    <oddFooter>&amp;L&amp;8 &amp;K3C3F45baratelliinstitute.com&amp;C&amp;8 &amp;K3C3F45Page &amp;P of &amp;N&amp;R&amp;8 &amp;K3C3F45Fox Roku Acquisition</oddFooter>
    <evenHeader/>
    <evenFooter/>
    <firstHeader/>
    <firstFooter/>
  </headerFooter>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2026-06-21T13:35:30Z</dcterms:created>
  <dcterms:modified xmlns:dcterms="http://purl.org/dc/terms/" xmlns:xsi="http://www.w3.org/2001/XMLSchema-instance" xsi:type="dcterms:W3CDTF">2026-07-08T20:43:08Z</dcterms:modified>
</cp:coreProperties>
</file>