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INDEX" sheetId="2" state="visible" r:id="rId2"/>
    <sheet xmlns:r="http://schemas.openxmlformats.org/officeDocument/2006/relationships" name="Inputs" sheetId="3" state="visible" r:id="rId3"/>
    <sheet xmlns:r="http://schemas.openxmlformats.org/officeDocument/2006/relationships" name="Comcast_RemainCo" sheetId="4" state="visible" r:id="rId4"/>
    <sheet xmlns:r="http://schemas.openxmlformats.org/officeDocument/2006/relationships" name="NBCUniversal" sheetId="5" state="visible" r:id="rId5"/>
    <sheet xmlns:r="http://schemas.openxmlformats.org/officeDocument/2006/relationships" name="SOTP_Summary" sheetId="6" state="visible" r:id="rId6"/>
    <sheet xmlns:r="http://schemas.openxmlformats.org/officeDocument/2006/relationships" name="Sensitivity" sheetId="7" state="visible" r:id="rId7"/>
    <sheet xmlns:r="http://schemas.openxmlformats.org/officeDocument/2006/relationships" name="Discount" sheetId="8" state="visible" r:id="rId8"/>
    <sheet xmlns:r="http://schemas.openxmlformats.org/officeDocument/2006/relationships" name="Sources" sheetId="9" state="visible" r:id="rId9"/>
  </sheets>
  <definedNames>
    <definedName name="_xlnm.Print_Titles" localSheetId="1">'INDEX'!$1:$3</definedName>
    <definedName name="_xlnm.Print_Area" localSheetId="1">'INDEX'!$A$1:$H$26</definedName>
    <definedName name="_xlnm.Print_Titles" localSheetId="2">'Inputs'!$1:$3</definedName>
    <definedName name="_xlnm.Print_Area" localSheetId="2">'Inputs'!$A$1:$I$36</definedName>
    <definedName name="_xlnm.Print_Titles" localSheetId="3">'Comcast_RemainCo'!$1:$3</definedName>
    <definedName name="_xlnm.Print_Area" localSheetId="3">'Comcast_RemainCo'!$A$1:$G$25</definedName>
    <definedName name="_xlnm.Print_Titles" localSheetId="4">'NBCUniversal'!$1:$3</definedName>
    <definedName name="_xlnm.Print_Area" localSheetId="4">'NBCUniversal'!$A$1:$G$29</definedName>
    <definedName name="_xlnm.Print_Titles" localSheetId="5">'SOTP_Summary'!$1:$3</definedName>
    <definedName name="_xlnm.Print_Area" localSheetId="5">'SOTP_Summary'!$A$1:$E$16</definedName>
    <definedName name="_xlnm.Print_Titles" localSheetId="6">'Sensitivity'!$1:$3</definedName>
    <definedName name="_xlnm.Print_Area" localSheetId="6">'Sensitivity'!$A$1:$G$21</definedName>
    <definedName name="_xlnm.Print_Titles" localSheetId="7">'Discount'!$1:$3</definedName>
    <definedName name="_xlnm.Print_Area" localSheetId="7">'Discount'!$A$1:$D$19</definedName>
    <definedName name="_xlnm.Print_Titles" localSheetId="8">'Sources'!$1:$3</definedName>
    <definedName name="_xlnm.Print_Area" localSheetId="8">'Sources'!$A$1:$D$26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.0&quot;M&quot;"/>
    <numFmt numFmtId="165" formatCode="0.0%"/>
    <numFmt numFmtId="166" formatCode="0.00&quot;x&quot;"/>
    <numFmt numFmtId="167" formatCode="#,##0.0"/>
    <numFmt numFmtId="168" formatCode="&quot;$&quot;#,##0.00"/>
    <numFmt numFmtId="169" formatCode="0.0"/>
  </numFmts>
  <fonts count="24">
    <font>
      <name val="Calibri"/>
      <family val="2"/>
      <color theme="1"/>
      <sz val="11"/>
      <scheme val="minor"/>
    </font>
    <font>
      <name val="Calibri"/>
      <b val="1"/>
      <color rgb="FF19264D"/>
      <sz val="18"/>
    </font>
    <font>
      <name val="Calibri"/>
      <i val="1"/>
      <color rgb="FF737373"/>
      <sz val="10"/>
    </font>
    <font>
      <name val="Calibri"/>
      <i val="1"/>
      <color rgb="FF737373"/>
      <sz val="9"/>
    </font>
    <font>
      <name val="Calibri"/>
      <b val="1"/>
      <color rgb="FF19264D"/>
      <sz val="14"/>
    </font>
    <font>
      <name val="Calibri"/>
      <b val="1"/>
      <color rgb="FF19264D"/>
      <sz val="11"/>
    </font>
    <font>
      <name val="Calibri"/>
      <b val="1"/>
      <color rgb="FF19264D"/>
      <sz val="10"/>
    </font>
    <font>
      <name val="Calibri"/>
      <color rgb="FF19264D"/>
      <sz val="10"/>
    </font>
    <font>
      <name val="Calibri"/>
      <b val="1"/>
      <color rgb="FFFFFFFF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0">
    <fill>
      <patternFill/>
    </fill>
    <fill>
      <patternFill patternType="gray125"/>
    </fill>
    <fill>
      <patternFill patternType="solid">
        <fgColor rgb="FFF8F0D9"/>
      </patternFill>
    </fill>
    <fill>
      <patternFill patternType="solid">
        <fgColor rgb="FFF5F4EF"/>
      </patternFill>
    </fill>
    <fill>
      <patternFill patternType="solid">
        <fgColor rgb="FF19264D"/>
      </patternFill>
    </fill>
    <fill>
      <patternFill patternType="solid">
        <fgColor rgb="FFFFF9C4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6">
    <border>
      <left/>
      <right/>
      <top/>
      <bottom/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</border>
    <border>
      <left style="thin">
        <color rgb="FF737373"/>
      </left>
      <right style="thin">
        <color rgb="FF737373"/>
      </right>
      <top style="medium">
        <color rgb="FF19264D"/>
      </top>
      <bottom style="thin">
        <color rgb="FF737373"/>
      </bottom>
    </border>
    <border>
      <left/>
      <right/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6" fillId="3" borderId="0" pivotButton="0" quotePrefix="0" xfId="0"/>
    <xf numFmtId="0" fontId="7" fillId="3" borderId="0" pivotButton="0" quotePrefix="0" xfId="0"/>
    <xf numFmtId="0" fontId="7" fillId="0" borderId="0" applyAlignment="1" pivotButton="0" quotePrefix="0" xfId="0">
      <alignment vertical="top" wrapText="1"/>
    </xf>
    <xf numFmtId="0" fontId="7" fillId="3" borderId="0" applyAlignment="1" pivotButton="0" quotePrefix="0" xfId="0">
      <alignment vertical="top" wrapText="1"/>
    </xf>
    <xf numFmtId="0" fontId="8" fillId="4" borderId="1" applyAlignment="1" pivotButton="0" quotePrefix="0" xfId="0">
      <alignment horizontal="center" vertical="center"/>
    </xf>
    <xf numFmtId="0" fontId="7" fillId="0" borderId="1" pivotButton="0" quotePrefix="0" xfId="0"/>
    <xf numFmtId="164" fontId="7" fillId="5" borderId="1" pivotButton="0" quotePrefix="0" xfId="0"/>
    <xf numFmtId="165" fontId="7" fillId="0" borderId="1" pivotButton="0" quotePrefix="0" xfId="0"/>
    <xf numFmtId="0" fontId="6" fillId="0" borderId="2" pivotButton="0" quotePrefix="0" xfId="0"/>
    <xf numFmtId="164" fontId="6" fillId="2" borderId="1" pivotButton="0" quotePrefix="0" xfId="0"/>
    <xf numFmtId="165" fontId="6" fillId="2" borderId="1" pivotButton="0" quotePrefix="0" xfId="0"/>
    <xf numFmtId="166" fontId="7" fillId="5" borderId="1" pivotButton="0" quotePrefix="0" xfId="0"/>
    <xf numFmtId="0" fontId="3" fillId="0" borderId="1" applyAlignment="1" pivotButton="0" quotePrefix="0" xfId="0">
      <alignment vertical="top" wrapText="1"/>
    </xf>
    <xf numFmtId="167" fontId="6" fillId="2" borderId="1" pivotButton="0" quotePrefix="0" xfId="0"/>
    <xf numFmtId="168" fontId="7" fillId="5" borderId="1" pivotButton="0" quotePrefix="0" xfId="0"/>
    <xf numFmtId="164" fontId="7" fillId="0" borderId="1" pivotButton="0" quotePrefix="0" xfId="0"/>
    <xf numFmtId="166" fontId="7" fillId="0" borderId="1" pivotButton="0" quotePrefix="0" xfId="0"/>
    <xf numFmtId="0" fontId="0" fillId="0" borderId="2" pivotButton="0" quotePrefix="0" xfId="0"/>
    <xf numFmtId="164" fontId="6" fillId="2" borderId="2" pivotButton="0" quotePrefix="0" xfId="0"/>
    <xf numFmtId="169" fontId="7" fillId="0" borderId="1" pivotButton="0" quotePrefix="0" xfId="0"/>
    <xf numFmtId="164" fontId="6" fillId="0" borderId="1" pivotButton="0" quotePrefix="0" xfId="0"/>
    <xf numFmtId="0" fontId="3" fillId="0" borderId="1" pivotButton="0" quotePrefix="0" xfId="0"/>
    <xf numFmtId="167" fontId="7" fillId="0" borderId="1" pivotButton="0" quotePrefix="0" xfId="0"/>
    <xf numFmtId="168" fontId="6" fillId="2" borderId="1" pivotButton="0" quotePrefix="0" xfId="0"/>
    <xf numFmtId="168" fontId="7" fillId="0" borderId="1" pivotButton="0" quotePrefix="0" xfId="0"/>
    <xf numFmtId="0" fontId="6" fillId="0" borderId="1" pivotButton="0" quotePrefix="0" xfId="0"/>
    <xf numFmtId="168" fontId="6" fillId="0" borderId="1" pivotButton="0" quotePrefix="0" xfId="0"/>
    <xf numFmtId="0" fontId="0" fillId="0" borderId="1" pivotButton="0" quotePrefix="0" xfId="0"/>
    <xf numFmtId="0" fontId="6" fillId="0" borderId="1" applyAlignment="1" pivotButton="0" quotePrefix="0" xfId="0">
      <alignment vertical="top"/>
    </xf>
    <xf numFmtId="0" fontId="7" fillId="0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/>
    </xf>
    <xf numFmtId="0" fontId="7" fillId="3" borderId="1" applyAlignment="1" pivotButton="0" quotePrefix="0" xfId="0">
      <alignment vertical="top" wrapText="1"/>
    </xf>
    <xf numFmtId="0" fontId="0" fillId="0" borderId="5" pivotButton="0" quotePrefix="0" xfId="0"/>
    <xf numFmtId="0" fontId="9" fillId="6" borderId="0" applyAlignment="1" pivotButton="0" quotePrefix="0" xfId="0">
      <alignment horizontal="center" vertical="center" wrapText="1"/>
    </xf>
    <xf numFmtId="0" fontId="10" fillId="7" borderId="0" applyAlignment="1" pivotButton="0" quotePrefix="0" xfId="0">
      <alignment horizontal="center" vertical="center" wrapText="1"/>
    </xf>
    <xf numFmtId="0" fontId="11" fillId="7" borderId="0" applyAlignment="1" pivotButton="0" quotePrefix="0" xfId="0">
      <alignment horizontal="center" vertical="center" wrapText="1"/>
    </xf>
    <xf numFmtId="0" fontId="12" fillId="6" borderId="0" applyAlignment="1" pivotButton="0" quotePrefix="0" xfId="0">
      <alignment horizontal="center" vertical="center" wrapText="1"/>
    </xf>
    <xf numFmtId="0" fontId="13" fillId="7" borderId="0" applyAlignment="1" pivotButton="0" quotePrefix="0" xfId="0">
      <alignment horizontal="left" vertical="center" wrapText="1" indent="1"/>
    </xf>
    <xf numFmtId="0" fontId="13" fillId="7" borderId="0" applyAlignment="1" pivotButton="0" quotePrefix="0" xfId="0">
      <alignment horizontal="center" vertical="center" wrapText="1"/>
    </xf>
    <xf numFmtId="0" fontId="14" fillId="8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16" fillId="7" borderId="0" applyAlignment="1" pivotButton="0" quotePrefix="0" xfId="0">
      <alignment horizontal="center" vertical="center" wrapText="1"/>
    </xf>
    <xf numFmtId="0" fontId="17" fillId="7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horizontal="center" vertical="center"/>
    </xf>
    <xf numFmtId="0" fontId="18" fillId="7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 wrapText="1"/>
    </xf>
    <xf numFmtId="0" fontId="20" fillId="6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/>
    </xf>
    <xf numFmtId="0" fontId="21" fillId="9" borderId="0" applyAlignment="1" pivotButton="0" quotePrefix="0" xfId="0">
      <alignment horizontal="center" vertical="center"/>
    </xf>
    <xf numFmtId="0" fontId="15" fillId="7" borderId="0" applyAlignment="1" pivotButton="0" quotePrefix="0" xfId="0">
      <alignment horizontal="center" vertical="center"/>
    </xf>
    <xf numFmtId="0" fontId="22" fillId="7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2" customHeight="1">
      <c r="A1" s="51" t="inlineStr">
        <is>
          <t>THE BARATELLI FINANCIAL MODELING TOOLKIT</t>
        </is>
      </c>
    </row>
    <row r="2" ht="22" customHeight="1">
      <c r="A2" s="52" t="inlineStr">
        <is>
          <t>Production templates for M&amp;A, valuation, PE, and 3-statement modeling</t>
        </is>
      </c>
    </row>
    <row r="3" ht="12" customHeight="1"/>
    <row r="4" ht="34" customHeight="1">
      <c r="A4" s="53" t="inlineStr">
        <is>
          <t>You are looking at one case study Excel model. The full Toolkit gives you the production templates blank-and-ready for YOUR own deals.</t>
        </is>
      </c>
    </row>
    <row r="5" ht="10" customHeight="1"/>
    <row r="6" ht="22" customHeight="1">
      <c r="A6" s="54" t="inlineStr">
        <is>
          <t>26 Excel templates + 50+ page methodology PDF</t>
        </is>
      </c>
    </row>
    <row r="7" ht="10" customHeight="1"/>
    <row r="8" ht="20" customHeight="1">
      <c r="A8" s="55" t="inlineStr">
        <is>
          <t>Built by CPAs, MBAs, and career practitioners</t>
        </is>
      </c>
    </row>
    <row r="9" ht="12" customHeight="1"/>
    <row r="10" ht="40" customHeight="1">
      <c r="A10" s="56" t="inlineStr">
        <is>
          <t>$99 USD</t>
        </is>
      </c>
    </row>
    <row r="11" ht="22" customHeight="1">
      <c r="A11" s="57" t="inlineStr">
        <is>
          <t>at gumroad.com/l/isetaw</t>
        </is>
      </c>
    </row>
    <row r="12" ht="10" customHeight="1"/>
    <row r="13" ht="18" customHeight="1">
      <c r="A13" s="58" t="inlineStr">
        <is>
          <t>Also available: £79 GBP · €89 EUR</t>
        </is>
      </c>
    </row>
    <row r="14" ht="10" customHeight="1"/>
    <row r="15" ht="20" customHeight="1">
      <c r="A15" s="58" t="inlineStr">
        <is>
          <t>Enterprise licensing available for firms. Contact enterprise@baratelliinstitute.com</t>
        </is>
      </c>
    </row>
    <row r="16" ht="10" customHeight="1"/>
    <row r="17" ht="20" customHeight="1">
      <c r="A17" s="59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2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75" customWidth="1" min="3" max="3"/>
  </cols>
  <sheetData>
    <row r="1" ht="26" customHeight="1">
      <c r="A1" s="1" t="inlineStr">
        <is>
          <t>COMCAST SEPARATION — SUM-OF-THE-PARTS MODEL</t>
        </is>
      </c>
    </row>
    <row r="2">
      <c r="A2" s="2" t="inlineStr">
        <is>
          <t>Baratelli Institute  |  Case Study  |  June 30, 2026</t>
        </is>
      </c>
    </row>
    <row r="3">
      <c r="A3" s="3" t="inlineStr">
        <is>
          <t>Source: Comcast 10-K 2025; 10-Q Q1 2026; Separation Announcement (6/29/2026)</t>
        </is>
      </c>
    </row>
    <row r="5">
      <c r="A5" s="4" t="inlineStr">
        <is>
          <t>MODEL CONTENTS</t>
        </is>
      </c>
    </row>
    <row r="6">
      <c r="B6" s="5" t="inlineStr">
        <is>
          <t>Tab</t>
        </is>
      </c>
      <c r="C6" s="5" t="inlineStr">
        <is>
          <t>Description</t>
        </is>
      </c>
    </row>
    <row r="7">
      <c r="B7" s="6" t="inlineStr">
        <is>
          <t>INDEX</t>
        </is>
      </c>
      <c r="C7" s="7" t="inlineStr">
        <is>
          <t>This page. Navigation and model overview.</t>
        </is>
      </c>
    </row>
    <row r="8">
      <c r="B8" s="8" t="inlineStr">
        <is>
          <t>Inputs</t>
        </is>
      </c>
      <c r="C8" s="9" t="inlineStr">
        <is>
          <t>All segment financials, multiples, share count, net debt. YELLOW cells are inputs; all other cells calculate.</t>
        </is>
      </c>
    </row>
    <row r="9">
      <c r="B9" s="6" t="inlineStr">
        <is>
          <t>Comcast_RemainCo</t>
        </is>
      </c>
      <c r="C9" s="7" t="inlineStr">
        <is>
          <t>Connectivity &amp; Platforms (Residential + Business Services) valuation.</t>
        </is>
      </c>
    </row>
    <row r="10">
      <c r="B10" s="8" t="inlineStr">
        <is>
          <t>NBCUniversal</t>
        </is>
      </c>
      <c r="C10" s="9" t="inlineStr">
        <is>
          <t>Content &amp; Experiences (Media + Studios + Theme Parks) valuation.</t>
        </is>
      </c>
    </row>
    <row r="11">
      <c r="B11" s="6" t="inlineStr">
        <is>
          <t>SOTP_Summary</t>
        </is>
      </c>
      <c r="C11" s="7" t="inlineStr">
        <is>
          <t>Combined enterprise value, equity value, per-share value vs current market.</t>
        </is>
      </c>
    </row>
    <row r="12">
      <c r="B12" s="8" t="inlineStr">
        <is>
          <t>Sensitivity</t>
        </is>
      </c>
      <c r="C12" s="9" t="inlineStr">
        <is>
          <t>Bear / Base / Bull multiple scenarios across all segments.</t>
        </is>
      </c>
    </row>
    <row r="13">
      <c r="B13" s="6" t="inlineStr">
        <is>
          <t>Discount</t>
        </is>
      </c>
      <c r="C13" s="7" t="inlineStr">
        <is>
          <t>Conglomerate discount analysis: SOTP vs current market cap.</t>
        </is>
      </c>
    </row>
    <row r="14">
      <c r="B14" s="8" t="inlineStr">
        <is>
          <t>Sources</t>
        </is>
      </c>
      <c r="C14" s="9" t="inlineStr">
        <is>
          <t>Notes on data inputs, assumptions, and limitations.</t>
        </is>
      </c>
    </row>
    <row r="16">
      <c r="A16" s="4" t="inlineStr">
        <is>
          <t>DEAL FACTS</t>
        </is>
      </c>
    </row>
    <row r="17">
      <c r="B17" s="6" t="inlineStr">
        <is>
          <t>Announcement date</t>
        </is>
      </c>
      <c r="C17" s="10" t="inlineStr">
        <is>
          <t>June 29, 2026</t>
        </is>
      </c>
    </row>
    <row r="18">
      <c r="B18" s="8" t="inlineStr">
        <is>
          <t>Form of transaction</t>
        </is>
      </c>
      <c r="C18" s="11" t="inlineStr">
        <is>
          <t>Tax-free spin-off under IRC Section 355</t>
        </is>
      </c>
    </row>
    <row r="19">
      <c r="B19" s="6" t="inlineStr">
        <is>
          <t>Expected close</t>
        </is>
      </c>
      <c r="C19" s="10" t="inlineStr">
        <is>
          <t>Approximately 12 months from announcement</t>
        </is>
      </c>
    </row>
    <row r="20">
      <c r="B20" s="8" t="inlineStr">
        <is>
          <t>RemainCo (Comcast)</t>
        </is>
      </c>
      <c r="C20" s="11" t="inlineStr">
        <is>
          <t>Connectivity &amp; Platforms: broadband, wireless, video, business services, Sky UK/Italy</t>
        </is>
      </c>
    </row>
    <row r="21">
      <c r="B21" s="6" t="inlineStr">
        <is>
          <t>SpinCo (NBCUniversal)</t>
        </is>
      </c>
      <c r="C21" s="10" t="inlineStr">
        <is>
          <t>Content &amp; Experiences: Media (NBC, Peacock, Sky Entertainment), Studios, Theme Parks</t>
        </is>
      </c>
    </row>
    <row r="22">
      <c r="B22" s="8" t="inlineStr">
        <is>
          <t>Retained stake</t>
        </is>
      </c>
      <c r="C22" s="11" t="inlineStr">
        <is>
          <t>Comcast retains up to 19.9% of NBCUniversal, to be monetized within 12 months post-close (tax-efficient deleveraging)</t>
        </is>
      </c>
    </row>
    <row r="23">
      <c r="B23" s="6" t="inlineStr">
        <is>
          <t>Capital structure target</t>
        </is>
      </c>
      <c r="C23" s="10" t="inlineStr">
        <is>
          <t>Both entities investment-grade balance sheets</t>
        </is>
      </c>
    </row>
    <row r="24">
      <c r="B24" s="8" t="inlineStr">
        <is>
          <t>Share repurchase</t>
        </is>
      </c>
      <c r="C24" s="11" t="inlineStr">
        <is>
          <t>Comcast suspends buyback program during transition</t>
        </is>
      </c>
    </row>
    <row r="25">
      <c r="B25" s="6" t="inlineStr">
        <is>
          <t>CEO succession</t>
        </is>
      </c>
      <c r="C25" s="10" t="inlineStr">
        <is>
          <t>Mike Cavanagh → NBCUniversal CEO; Michael Angelakis (former CFO) → Comcast CEO</t>
        </is>
      </c>
    </row>
    <row r="26">
      <c r="B26" s="8" t="inlineStr">
        <is>
          <t>Advisors</t>
        </is>
      </c>
      <c r="C26" s="11" t="inlineStr">
        <is>
          <t>Goldman Sachs and PJT Partners (financial); Davis Polk (legal)</t>
        </is>
      </c>
    </row>
  </sheetData>
  <mergeCells count="3">
    <mergeCell ref="A16:H16"/>
    <mergeCell ref="A5:H5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&amp;K3C3F45INDEX&amp;CComcast Separation — SOTP Model — Index&amp;R&amp;8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3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INPUTS — All driver assumptions (YELLOW cells)</t>
        </is>
      </c>
    </row>
    <row r="2">
      <c r="A2" s="3" t="inlineStr">
        <is>
          <t>All amounts in $ millions unless otherwise noted</t>
        </is>
      </c>
    </row>
    <row r="4">
      <c r="A4" s="4" t="inlineStr">
        <is>
          <t>A. 2025 FULL-YEAR SEGMENT FINANCIALS (per 10-K)</t>
        </is>
      </c>
    </row>
    <row r="5">
      <c r="B5" s="12" t="inlineStr">
        <is>
          <t>Segment</t>
        </is>
      </c>
      <c r="C5" s="12" t="inlineStr">
        <is>
          <t>2025 Revenue</t>
        </is>
      </c>
      <c r="D5" s="12" t="inlineStr">
        <is>
          <t>2025 EBITDA</t>
        </is>
      </c>
      <c r="E5" s="12" t="inlineStr">
        <is>
          <t>EBITDA Margin</t>
        </is>
      </c>
      <c r="F5" s="12" t="inlineStr"/>
      <c r="G5" s="12" t="inlineStr"/>
      <c r="H5" s="12" t="inlineStr"/>
      <c r="I5" s="12" t="inlineStr"/>
    </row>
    <row r="6">
      <c r="B6" s="13" t="inlineStr">
        <is>
          <t>Residential Connectivity &amp; Platforms</t>
        </is>
      </c>
      <c r="C6" s="14" t="n">
        <v>70704</v>
      </c>
      <c r="D6" s="14" t="n">
        <v>26653</v>
      </c>
      <c r="E6" s="15">
        <f>IF(C6=0,0,D6/C6)</f>
        <v/>
      </c>
    </row>
    <row r="7">
      <c r="B7" s="13" t="inlineStr">
        <is>
          <t>Business Services Connectivity</t>
        </is>
      </c>
      <c r="C7" s="14" t="n">
        <v>10237</v>
      </c>
      <c r="D7" s="14" t="n">
        <v>5725</v>
      </c>
      <c r="E7" s="15">
        <f>IF(C7=0,0,D7/C7)</f>
        <v/>
      </c>
    </row>
    <row r="8">
      <c r="B8" s="13" t="inlineStr">
        <is>
          <t>Media</t>
        </is>
      </c>
      <c r="C8" s="14" t="n">
        <v>27090</v>
      </c>
      <c r="D8" s="14" t="n">
        <v>3196</v>
      </c>
      <c r="E8" s="15">
        <f>IF(C8=0,0,D8/C8)</f>
        <v/>
      </c>
    </row>
    <row r="9">
      <c r="B9" s="13" t="inlineStr">
        <is>
          <t>Studios</t>
        </is>
      </c>
      <c r="C9" s="14" t="n">
        <v>11286</v>
      </c>
      <c r="D9" s="14" t="n">
        <v>1099</v>
      </c>
      <c r="E9" s="15">
        <f>IF(C9=0,0,D9/C9)</f>
        <v/>
      </c>
    </row>
    <row r="10">
      <c r="B10" s="13" t="inlineStr">
        <is>
          <t>Theme Parks</t>
        </is>
      </c>
      <c r="C10" s="14" t="n">
        <v>9836</v>
      </c>
      <c r="D10" s="14" t="n">
        <v>3080</v>
      </c>
      <c r="E10" s="15">
        <f>IF(C10=0,0,D10/C10)</f>
        <v/>
      </c>
    </row>
    <row r="11">
      <c r="B11" s="13" t="inlineStr">
        <is>
          <t>Content &amp; Experiences HQ / Other</t>
        </is>
      </c>
      <c r="C11" s="14" t="n">
        <v>46</v>
      </c>
      <c r="D11" s="14" t="n">
        <v>-1095</v>
      </c>
      <c r="E11" s="15">
        <f>IF(C11=0,0,D11/C11)</f>
        <v/>
      </c>
    </row>
    <row r="12">
      <c r="B12" s="13" t="inlineStr">
        <is>
          <t>Corporate &amp; Other / Eliminations</t>
        </is>
      </c>
      <c r="C12" s="14" t="n">
        <v>0</v>
      </c>
      <c r="D12" s="14" t="n">
        <v>-800</v>
      </c>
      <c r="E12" s="15">
        <f>IF(C12=0,0,D12/C12)</f>
        <v/>
      </c>
    </row>
    <row r="13">
      <c r="B13" s="16" t="inlineStr">
        <is>
          <t>TOTAL</t>
        </is>
      </c>
      <c r="C13" s="17">
        <f>SUM(C6:C12)</f>
        <v/>
      </c>
      <c r="D13" s="17">
        <f>SUM(D6:D12)</f>
        <v/>
      </c>
      <c r="E13" s="18">
        <f>D13/C13</f>
        <v/>
      </c>
    </row>
    <row r="15">
      <c r="A15" s="4" t="inlineStr">
        <is>
          <t>B. VALUATION MULTIPLES (EV / 2025 EBITDA)</t>
        </is>
      </c>
    </row>
    <row r="16">
      <c r="B16" s="12" t="inlineStr">
        <is>
          <t>Segment</t>
        </is>
      </c>
      <c r="C16" s="12" t="inlineStr">
        <is>
          <t>Bear Case</t>
        </is>
      </c>
      <c r="D16" s="12" t="inlineStr">
        <is>
          <t>Base Case</t>
        </is>
      </c>
      <c r="E16" s="12" t="inlineStr">
        <is>
          <t>Bull Case</t>
        </is>
      </c>
      <c r="F16" s="12" t="inlineStr">
        <is>
          <t>Comparable Anchor</t>
        </is>
      </c>
      <c r="G16" s="12" t="inlineStr"/>
      <c r="H16" s="12" t="inlineStr"/>
      <c r="I16" s="12" t="inlineStr"/>
    </row>
    <row r="17">
      <c r="B17" s="13" t="inlineStr">
        <is>
          <t>Residential Connectivity &amp; Platforms</t>
        </is>
      </c>
      <c r="C17" s="19" t="n">
        <v>4.5</v>
      </c>
      <c r="D17" s="19" t="n">
        <v>5.5</v>
      </c>
      <c r="E17" s="19" t="n">
        <v>6.5</v>
      </c>
      <c r="F17" s="20" t="inlineStr">
        <is>
          <t>Charter ~6-6.5x, Altice ~5x; broadband subscriber decline</t>
        </is>
      </c>
    </row>
    <row r="18">
      <c r="B18" s="13" t="inlineStr">
        <is>
          <t>Business Services Connectivity</t>
        </is>
      </c>
      <c r="C18" s="19" t="n">
        <v>8</v>
      </c>
      <c r="D18" s="19" t="n">
        <v>9.5</v>
      </c>
      <c r="E18" s="19" t="n">
        <v>11</v>
      </c>
      <c r="F18" s="20" t="inlineStr">
        <is>
          <t>Lumen Business, Cogent, B2B fiber peers ~8-11x</t>
        </is>
      </c>
    </row>
    <row r="19">
      <c r="B19" s="13" t="inlineStr">
        <is>
          <t>Media</t>
        </is>
      </c>
      <c r="C19" s="19" t="n">
        <v>4.5</v>
      </c>
      <c r="D19" s="19" t="n">
        <v>6</v>
      </c>
      <c r="E19" s="19" t="n">
        <v>7.5</v>
      </c>
      <c r="F19" s="20" t="inlineStr">
        <is>
          <t>Paramount ~5-6x, Warner ~5-7x; DTC drag</t>
        </is>
      </c>
    </row>
    <row r="20">
      <c r="B20" s="13" t="inlineStr">
        <is>
          <t>Studios</t>
        </is>
      </c>
      <c r="C20" s="19" t="n">
        <v>7</v>
      </c>
      <c r="D20" s="19" t="n">
        <v>9</v>
      </c>
      <c r="E20" s="19" t="n">
        <v>11</v>
      </c>
      <c r="F20" s="20" t="inlineStr">
        <is>
          <t>Pure-play studios ~8-10x; Lionsgate, IP-rich franchises</t>
        </is>
      </c>
    </row>
    <row r="21">
      <c r="B21" s="13" t="inlineStr">
        <is>
          <t>Theme Parks</t>
        </is>
      </c>
      <c r="C21" s="19" t="n">
        <v>8.5</v>
      </c>
      <c r="D21" s="19" t="n">
        <v>10</v>
      </c>
      <c r="E21" s="19" t="n">
        <v>12</v>
      </c>
      <c r="F21" s="20" t="inlineStr">
        <is>
          <t>Disney Parks ~12x (premium margin); Universal margin 31%, Beijing complexity</t>
        </is>
      </c>
    </row>
    <row r="22">
      <c r="B22" s="13" t="inlineStr">
        <is>
          <t>Content &amp; Experiences HQ / Other (negative)</t>
        </is>
      </c>
      <c r="C22" s="19" t="n">
        <v>5</v>
      </c>
      <c r="D22" s="19" t="n">
        <v>5</v>
      </c>
      <c r="E22" s="19" t="n">
        <v>5</v>
      </c>
      <c r="F22" s="20" t="inlineStr">
        <is>
          <t>Apply 5x to negative segment EBITDA</t>
        </is>
      </c>
    </row>
    <row r="23">
      <c r="B23" s="13" t="inlineStr">
        <is>
          <t>Corporate &amp; Other (negative)</t>
        </is>
      </c>
      <c r="C23" s="19" t="n">
        <v>5</v>
      </c>
      <c r="D23" s="19" t="n">
        <v>5</v>
      </c>
      <c r="E23" s="19" t="n">
        <v>5</v>
      </c>
      <c r="F23" s="20" t="inlineStr">
        <is>
          <t>Apply 5x to negative segment EBITDA</t>
        </is>
      </c>
    </row>
    <row r="26">
      <c r="A26" s="4" t="inlineStr">
        <is>
          <t>C. CAPITAL STRUCTURE (March 31, 2026 per 10-Q)</t>
        </is>
      </c>
    </row>
    <row r="27">
      <c r="B27" s="13" t="inlineStr">
        <is>
          <t>Cash and cash equivalents</t>
        </is>
      </c>
      <c r="D27" s="14" t="n">
        <v>9468</v>
      </c>
    </row>
    <row r="28">
      <c r="B28" s="13" t="inlineStr">
        <is>
          <t>Current portion of debt</t>
        </is>
      </c>
      <c r="D28" s="14" t="n">
        <v>5394</v>
      </c>
    </row>
    <row r="29">
      <c r="B29" s="13" t="inlineStr">
        <is>
          <t>Noncurrent portion of debt</t>
        </is>
      </c>
      <c r="D29" s="14" t="n">
        <v>89218</v>
      </c>
    </row>
    <row r="30">
      <c r="B30" s="13" t="inlineStr">
        <is>
          <t>Net debt (calculated)</t>
        </is>
      </c>
      <c r="D30" s="17">
        <f>D29+D28-D27</f>
        <v/>
      </c>
    </row>
    <row r="31">
      <c r="B31" s="13" t="inlineStr">
        <is>
          <t>Class A common shares outstanding (millions)</t>
        </is>
      </c>
      <c r="D31" s="14" t="n">
        <v>3567.4</v>
      </c>
    </row>
    <row r="32">
      <c r="B32" s="13" t="inlineStr">
        <is>
          <t>Class B common shares outstanding (millions)</t>
        </is>
      </c>
      <c r="D32" s="14" t="n">
        <v>9.4</v>
      </c>
    </row>
    <row r="33">
      <c r="B33" s="13" t="inlineStr">
        <is>
          <t>Total diluted shares (millions)</t>
        </is>
      </c>
      <c r="D33" s="21">
        <f>D31+D32</f>
        <v/>
      </c>
    </row>
    <row r="34">
      <c r="B34" s="13" t="inlineStr">
        <is>
          <t>Current Comcast share price ($)</t>
        </is>
      </c>
      <c r="D34" s="22" t="n">
        <v>36</v>
      </c>
    </row>
    <row r="35">
      <c r="B35" s="13" t="inlineStr">
        <is>
          <t>Current Comcast market cap ($M)</t>
        </is>
      </c>
      <c r="D35" s="17">
        <f>D33*D34</f>
        <v/>
      </c>
    </row>
    <row r="36">
      <c r="B36" s="13" t="inlineStr">
        <is>
          <t>Current Comcast enterprise value ($M)</t>
        </is>
      </c>
      <c r="D36" s="17">
        <f>D35+D30</f>
        <v/>
      </c>
    </row>
  </sheetData>
  <mergeCells count="4">
    <mergeCell ref="A1:I1"/>
    <mergeCell ref="A4:I4"/>
    <mergeCell ref="A26:I26"/>
    <mergeCell ref="A15:I15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&amp;K3C3F45Inputs&amp;CComcast SOTP — Inputs&amp;R&amp;8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25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COMCAST (RemainCo) — Connectivity &amp; Platforms Valuation</t>
        </is>
      </c>
    </row>
    <row r="2">
      <c r="A2" s="3" t="inlineStr">
        <is>
          <t>Inputs flow from Inputs tab. All amounts in $ millions.</t>
        </is>
      </c>
    </row>
    <row r="4">
      <c r="A4" s="4" t="inlineStr">
        <is>
          <t>SEGMENT-LEVEL ENTERPRISE VALUE — BASE CASE</t>
        </is>
      </c>
    </row>
    <row r="5">
      <c r="B5" s="12" t="inlineStr">
        <is>
          <t>Segment</t>
        </is>
      </c>
      <c r="C5" s="12" t="inlineStr">
        <is>
          <t>2025 Revenue</t>
        </is>
      </c>
      <c r="D5" s="12" t="inlineStr">
        <is>
          <t>2025 EBITDA</t>
        </is>
      </c>
      <c r="E5" s="12" t="inlineStr">
        <is>
          <t>Margin</t>
        </is>
      </c>
      <c r="F5" s="12" t="inlineStr">
        <is>
          <t>Base Multiple</t>
        </is>
      </c>
      <c r="G5" s="12" t="inlineStr">
        <is>
          <t>Enterprise Value</t>
        </is>
      </c>
    </row>
    <row r="6">
      <c r="B6" s="13" t="inlineStr">
        <is>
          <t>Residential Connectivity &amp; Platforms</t>
        </is>
      </c>
      <c r="C6" s="23">
        <f>Inputs!C6</f>
        <v/>
      </c>
      <c r="D6" s="23">
        <f>Inputs!D6</f>
        <v/>
      </c>
      <c r="E6" s="15">
        <f>Inputs!E6</f>
        <v/>
      </c>
      <c r="F6" s="24">
        <f>Inputs!D17</f>
        <v/>
      </c>
      <c r="G6" s="17">
        <f>D6*F6</f>
        <v/>
      </c>
    </row>
    <row r="7">
      <c r="B7" s="13" t="inlineStr">
        <is>
          <t>Business Services Connectivity</t>
        </is>
      </c>
      <c r="C7" s="23">
        <f>Inputs!C7</f>
        <v/>
      </c>
      <c r="D7" s="23">
        <f>Inputs!D7</f>
        <v/>
      </c>
      <c r="E7" s="15">
        <f>Inputs!E7</f>
        <v/>
      </c>
      <c r="F7" s="24">
        <f>Inputs!D18</f>
        <v/>
      </c>
      <c r="G7" s="17">
        <f>D7*F7</f>
        <v/>
      </c>
    </row>
    <row r="8">
      <c r="B8" s="16" t="inlineStr">
        <is>
          <t>Connectivity &amp; Platforms Enterprise Value</t>
        </is>
      </c>
      <c r="C8" s="25" t="n"/>
      <c r="D8" s="25" t="n"/>
      <c r="E8" s="25" t="n"/>
      <c r="F8" s="25" t="n"/>
      <c r="G8" s="26">
        <f>SUM(G6:G7)</f>
        <v/>
      </c>
    </row>
    <row r="10">
      <c r="A10" s="4" t="inlineStr">
        <is>
          <t>OPERATING METRICS</t>
        </is>
      </c>
    </row>
    <row r="11">
      <c r="B11" s="13" t="inlineStr">
        <is>
          <t>Customer relationships (millions, 12/31/25)</t>
        </is>
      </c>
      <c r="D11" s="27" t="n">
        <v>50.8</v>
      </c>
    </row>
    <row r="12">
      <c r="B12" s="13" t="inlineStr">
        <is>
          <t>Domestic broadband customers (millions)</t>
        </is>
      </c>
      <c r="D12" s="27" t="n">
        <v>31.3</v>
      </c>
    </row>
    <row r="13">
      <c r="B13" s="13" t="inlineStr">
        <is>
          <t>Domestic wireless lines (millions)</t>
        </is>
      </c>
      <c r="D13" s="27" t="n">
        <v>9.300000000000001</v>
      </c>
    </row>
    <row r="14">
      <c r="B14" s="13" t="inlineStr">
        <is>
          <t>Domestic video customers (millions)</t>
        </is>
      </c>
      <c r="D14" s="27" t="n">
        <v>11.3</v>
      </c>
    </row>
    <row r="15">
      <c r="B15" s="13" t="inlineStr">
        <is>
          <t>Homes/businesses passed (millions)</t>
        </is>
      </c>
      <c r="D15" s="27" t="n">
        <v>65</v>
      </c>
    </row>
    <row r="16">
      <c r="B16" s="13" t="inlineStr">
        <is>
          <t>Connectivity &amp; Platforms Capex 2025 ($M)</t>
        </is>
      </c>
      <c r="D16" s="23" t="n">
        <v>8723</v>
      </c>
    </row>
    <row r="19">
      <c r="A19" s="4" t="inlineStr">
        <is>
          <t>INVESTMENT THESIS — RemainCo Comcast</t>
        </is>
      </c>
    </row>
    <row r="20">
      <c r="B20" s="10" t="inlineStr">
        <is>
          <t>1. Pure-play connectivity company with 65M homes/businesses passed, 31.3M broadband customers, 9.3M wireless lines.</t>
        </is>
      </c>
    </row>
    <row r="21">
      <c r="B21" s="10" t="inlineStr">
        <is>
          <t>2. Wireless line growth (+1.5M in 2025, +19%) is the offset to residential broadband customer decline (-711K).</t>
        </is>
      </c>
    </row>
    <row r="22">
      <c r="B22" s="10" t="inlineStr">
        <is>
          <t>3. Business Services Connectivity is the under-appreciated segment: $10.2B revenue, $5.7B EBITDA, 55.9% margin.</t>
        </is>
      </c>
    </row>
    <row r="23">
      <c r="B23" s="10" t="inlineStr">
        <is>
          <t>4. Capex intensity declining as Epic Universe and network upgrades complete; FCF inflection visible.</t>
        </is>
      </c>
    </row>
    <row r="24">
      <c r="B24" s="10" t="inlineStr">
        <is>
          <t>5. Post-spin Comcast should re-rate to pure cable/broadband multiple (6.5-7.5x EBITDA) vs current conglomerate discount.</t>
        </is>
      </c>
    </row>
    <row r="25">
      <c r="B25" s="10" t="inlineStr">
        <is>
          <t>6. Investment-grade balance sheet maintained; share buyback suspended pre-spin enables 19.9% NBCU stake monetization for deleveraging.</t>
        </is>
      </c>
    </row>
  </sheetData>
  <mergeCells count="10">
    <mergeCell ref="B24:G24"/>
    <mergeCell ref="B20:G20"/>
    <mergeCell ref="A1:G1"/>
    <mergeCell ref="B22:G22"/>
    <mergeCell ref="B23:G23"/>
    <mergeCell ref="A4:G4"/>
    <mergeCell ref="B21:G21"/>
    <mergeCell ref="A19:G19"/>
    <mergeCell ref="A10:G10"/>
    <mergeCell ref="B25:G25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&amp;K3C3F45Comcast_RemainCo&amp;CComcast RemainCo — Connectivity &amp; Platforms Valuation&amp;R&amp;8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G2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NBCUNIVERSAL (SpinCo) — Content &amp; Experiences Valuation</t>
        </is>
      </c>
    </row>
    <row r="2">
      <c r="A2" s="3" t="inlineStr">
        <is>
          <t>Inputs flow from Inputs tab. All amounts in $ millions.</t>
        </is>
      </c>
    </row>
    <row r="4">
      <c r="A4" s="4" t="inlineStr">
        <is>
          <t>SEGMENT-LEVEL ENTERPRISE VALUE — BASE CASE</t>
        </is>
      </c>
    </row>
    <row r="5">
      <c r="B5" s="12" t="inlineStr">
        <is>
          <t>Segment</t>
        </is>
      </c>
      <c r="C5" s="12" t="inlineStr">
        <is>
          <t>2025 Revenue</t>
        </is>
      </c>
      <c r="D5" s="12" t="inlineStr">
        <is>
          <t>2025 EBITDA</t>
        </is>
      </c>
      <c r="E5" s="12" t="inlineStr">
        <is>
          <t>Margin</t>
        </is>
      </c>
      <c r="F5" s="12" t="inlineStr">
        <is>
          <t>Base Multiple</t>
        </is>
      </c>
      <c r="G5" s="12" t="inlineStr">
        <is>
          <t>Enterprise Value</t>
        </is>
      </c>
    </row>
    <row r="6">
      <c r="B6" s="13" t="inlineStr">
        <is>
          <t>Media (NBC, Peacock, Sky)</t>
        </is>
      </c>
      <c r="C6" s="23">
        <f>Inputs!C8</f>
        <v/>
      </c>
      <c r="D6" s="23">
        <f>Inputs!D8</f>
        <v/>
      </c>
      <c r="E6" s="15">
        <f>Inputs!E8</f>
        <v/>
      </c>
      <c r="F6" s="24">
        <f>Inputs!D19</f>
        <v/>
      </c>
      <c r="G6" s="17">
        <f>D6*F6</f>
        <v/>
      </c>
    </row>
    <row r="7">
      <c r="B7" s="13" t="inlineStr">
        <is>
          <t>Studios (Universal Pictures)</t>
        </is>
      </c>
      <c r="C7" s="23">
        <f>Inputs!C9</f>
        <v/>
      </c>
      <c r="D7" s="23">
        <f>Inputs!D9</f>
        <v/>
      </c>
      <c r="E7" s="15">
        <f>Inputs!E9</f>
        <v/>
      </c>
      <c r="F7" s="24">
        <f>Inputs!D20</f>
        <v/>
      </c>
      <c r="G7" s="17">
        <f>D7*F7</f>
        <v/>
      </c>
    </row>
    <row r="8">
      <c r="B8" s="13" t="inlineStr">
        <is>
          <t>Theme Parks (Universal)</t>
        </is>
      </c>
      <c r="C8" s="23">
        <f>Inputs!C10</f>
        <v/>
      </c>
      <c r="D8" s="23">
        <f>Inputs!D10</f>
        <v/>
      </c>
      <c r="E8" s="15">
        <f>Inputs!E10</f>
        <v/>
      </c>
      <c r="F8" s="24">
        <f>Inputs!D21</f>
        <v/>
      </c>
      <c r="G8" s="17">
        <f>D8*F8</f>
        <v/>
      </c>
    </row>
    <row r="9">
      <c r="B9" s="13" t="inlineStr">
        <is>
          <t>HQ / Other (negative EBITDA)</t>
        </is>
      </c>
      <c r="C9" s="23">
        <f>Inputs!C11</f>
        <v/>
      </c>
      <c r="D9" s="23">
        <f>Inputs!D11</f>
        <v/>
      </c>
      <c r="E9" s="15">
        <f>Inputs!E11</f>
        <v/>
      </c>
      <c r="F9" s="24">
        <f>Inputs!D22</f>
        <v/>
      </c>
      <c r="G9" s="17">
        <f>D9*F9</f>
        <v/>
      </c>
    </row>
    <row r="10">
      <c r="B10" s="16" t="inlineStr">
        <is>
          <t>Content &amp; Experiences Enterprise Value</t>
        </is>
      </c>
      <c r="C10" s="25" t="n"/>
      <c r="D10" s="25" t="n"/>
      <c r="E10" s="25" t="n"/>
      <c r="F10" s="25" t="n"/>
      <c r="G10" s="26">
        <f>SUM(G6:G9)</f>
        <v/>
      </c>
    </row>
    <row r="12">
      <c r="A12" s="4" t="inlineStr">
        <is>
          <t>OPERATING METRICS</t>
        </is>
      </c>
    </row>
    <row r="13">
      <c r="B13" s="13" t="inlineStr">
        <is>
          <t>Peacock paid subscribers (millions, 12/31/25)</t>
        </is>
      </c>
      <c r="D13" s="27" t="n">
        <v>44</v>
      </c>
    </row>
    <row r="14">
      <c r="B14" s="13" t="inlineStr">
        <is>
          <t>Peacock 2025 revenue ($M)</t>
        </is>
      </c>
      <c r="D14" s="23" t="n">
        <v>5400</v>
      </c>
    </row>
    <row r="15">
      <c r="B15" s="13" t="inlineStr">
        <is>
          <t>Peacock 2025 costs ($M)</t>
        </is>
      </c>
      <c r="D15" s="23" t="n">
        <v>6500</v>
      </c>
    </row>
    <row r="16">
      <c r="B16" s="13" t="inlineStr">
        <is>
          <t>Peacock 2025 EBITDA loss ($M)</t>
        </is>
      </c>
      <c r="D16" s="23" t="n">
        <v>-1100</v>
      </c>
    </row>
    <row r="17">
      <c r="B17" s="13" t="inlineStr">
        <is>
          <t>Theme Parks attractions (Universal Orlando, Hollywood, Japan, Beijing)</t>
        </is>
      </c>
      <c r="D17" s="27" t="n">
        <v>4</v>
      </c>
    </row>
    <row r="18">
      <c r="B18" s="13" t="inlineStr">
        <is>
          <t>Epic Universe theme park (Orlando) opened</t>
        </is>
      </c>
      <c r="D18" s="13" t="inlineStr">
        <is>
          <t>May 2025</t>
        </is>
      </c>
    </row>
    <row r="19">
      <c r="B19" s="13" t="inlineStr">
        <is>
          <t>Universal UK theme park (announced)</t>
        </is>
      </c>
      <c r="D19" s="13" t="inlineStr">
        <is>
          <t>2031</t>
        </is>
      </c>
    </row>
    <row r="22">
      <c r="A22" s="4" t="inlineStr">
        <is>
          <t>INVESTMENT THESIS — NBCUniversal SpinCo</t>
        </is>
      </c>
    </row>
    <row r="23">
      <c r="B23" s="10" t="inlineStr">
        <is>
          <t>1. Three distinct businesses with three distinct multiples — exactly the conglomerate-discount setup the market doesn't credit.</t>
        </is>
      </c>
    </row>
    <row r="24">
      <c r="B24" s="10" t="inlineStr">
        <is>
          <t>2. Theme Parks is the crown jewel: $9.8B revenue (+14% YoY with Epic Universe), $3.1B EBITDA, 31.3% margin, 10x base multiple.</t>
        </is>
      </c>
    </row>
    <row r="25">
      <c r="B25" s="10" t="inlineStr">
        <is>
          <t>3. Studios is undervalued embedded: $11.3B revenue, $1.1B EBITDA, IP library (Despicable Me, Jurassic, Wicked) underexploited.</t>
        </is>
      </c>
    </row>
    <row r="26">
      <c r="B26" s="10" t="inlineStr">
        <is>
          <t>4. Media is the headwind: Peacock losing $1.1B but scaling (44M subs, +8M YoY); linear in secular decline.</t>
        </is>
      </c>
    </row>
    <row r="27">
      <c r="B27" s="10" t="inlineStr">
        <is>
          <t>5. Sky operations bundled in Media — premium pay-TV in UK/Italy with sticky subscriber base.</t>
        </is>
      </c>
    </row>
    <row r="28">
      <c r="B28" s="10" t="inlineStr">
        <is>
          <t>6. Independent NBCU enables strategic flexibility: M&amp;A, partnerships, divestitures unavailable to parent.</t>
        </is>
      </c>
    </row>
    <row r="29">
      <c r="B29" s="10" t="inlineStr">
        <is>
          <t>7. Comcast retained 19.9% provides funded base of supportive ownership during early independent period.</t>
        </is>
      </c>
    </row>
  </sheetData>
  <mergeCells count="11">
    <mergeCell ref="B24:G24"/>
    <mergeCell ref="A1:G1"/>
    <mergeCell ref="B28:G28"/>
    <mergeCell ref="A22:G22"/>
    <mergeCell ref="B23:G23"/>
    <mergeCell ref="A12:G12"/>
    <mergeCell ref="A4:G4"/>
    <mergeCell ref="B27:G27"/>
    <mergeCell ref="B26:G26"/>
    <mergeCell ref="B29:G29"/>
    <mergeCell ref="B25:G25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&amp;K3C3F45NBCUniversal&amp;CNBCUniversal SpinCo — Content &amp; Experiences Valuation&amp;R&amp;8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E1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16" customWidth="1" min="4" max="4"/>
  </cols>
  <sheetData>
    <row r="1">
      <c r="A1" s="1" t="inlineStr">
        <is>
          <t>SUM-OF-THE-PARTS — Consolidated Summary</t>
        </is>
      </c>
    </row>
    <row r="2">
      <c r="A2" s="3" t="inlineStr">
        <is>
          <t>Combines RemainCo and SpinCo enterprise values; bridges to per-share equity value.</t>
        </is>
      </c>
    </row>
    <row r="4">
      <c r="A4" s="4" t="inlineStr">
        <is>
          <t>SOTP BUILD ($M)</t>
        </is>
      </c>
    </row>
    <row r="5">
      <c r="B5" s="12" t="inlineStr">
        <is>
          <t>Component</t>
        </is>
      </c>
      <c r="C5" s="12" t="inlineStr">
        <is>
          <t>Amount</t>
        </is>
      </c>
      <c r="D5" s="12" t="inlineStr">
        <is>
          <t>Source</t>
        </is>
      </c>
      <c r="E5" s="12" t="inlineStr"/>
    </row>
    <row r="6">
      <c r="B6" s="13" t="inlineStr">
        <is>
          <t>Comcast RemainCo (Connectivity &amp; Platforms) EV</t>
        </is>
      </c>
      <c r="C6" s="28">
        <f>Comcast_RemainCo!G8</f>
        <v/>
      </c>
      <c r="D6" s="29" t="inlineStr">
        <is>
          <t>RCP + BSC × base multiples</t>
        </is>
      </c>
    </row>
    <row r="7">
      <c r="B7" s="13" t="inlineStr">
        <is>
          <t>NBCUniversal SpinCo (Content &amp; Experiences) EV</t>
        </is>
      </c>
      <c r="C7" s="28">
        <f>NBCUniversal!G10</f>
        <v/>
      </c>
      <c r="D7" s="29" t="inlineStr">
        <is>
          <t>Media + Studios + Theme Parks + HQ × multiples</t>
        </is>
      </c>
    </row>
    <row r="8">
      <c r="B8" s="13" t="inlineStr">
        <is>
          <t>Aggregate Enterprise Value (SOTP)</t>
        </is>
      </c>
      <c r="C8" s="23">
        <f>C6+C7</f>
        <v/>
      </c>
      <c r="D8" s="29" t="inlineStr">
        <is>
          <t>Sum of two operating EVs</t>
        </is>
      </c>
    </row>
    <row r="9">
      <c r="B9" s="13" t="inlineStr">
        <is>
          <t>Less: Corporate Eliminations / Other negative EBITDA × 5x</t>
        </is>
      </c>
      <c r="C9" s="23">
        <f>Inputs!D12*Inputs!D23</f>
        <v/>
      </c>
      <c r="D9" s="29" t="inlineStr">
        <is>
          <t>From Inputs</t>
        </is>
      </c>
    </row>
    <row r="10">
      <c r="B10" s="13" t="inlineStr">
        <is>
          <t>Adjusted Aggregate Enterprise Value</t>
        </is>
      </c>
      <c r="C10" s="23">
        <f>C8+C9</f>
        <v/>
      </c>
      <c r="D10" s="29" t="inlineStr">
        <is>
          <t>Net of corporate drag</t>
        </is>
      </c>
    </row>
    <row r="11">
      <c r="B11" s="13" t="inlineStr">
        <is>
          <t>Less: Net debt (3/31/2026)</t>
        </is>
      </c>
      <c r="C11" s="23">
        <f>-Inputs!D30</f>
        <v/>
      </c>
      <c r="D11" s="29" t="inlineStr">
        <is>
          <t>Will fix to ref</t>
        </is>
      </c>
    </row>
    <row r="12">
      <c r="B12" s="13" t="inlineStr">
        <is>
          <t>Implied Equity Value</t>
        </is>
      </c>
      <c r="C12" s="28">
        <f>C10+C11</f>
        <v/>
      </c>
      <c r="D12" s="29" t="inlineStr"/>
    </row>
    <row r="13">
      <c r="B13" s="13" t="inlineStr">
        <is>
          <t>Diluted shares outstanding (millions)</t>
        </is>
      </c>
      <c r="C13" s="30">
        <f>Inputs!D33</f>
        <v/>
      </c>
      <c r="D13" s="29" t="inlineStr">
        <is>
          <t>Will fix</t>
        </is>
      </c>
    </row>
    <row r="14">
      <c r="B14" s="13" t="inlineStr">
        <is>
          <t>SOTP per-share value</t>
        </is>
      </c>
      <c r="C14" s="31">
        <f>C12/C13</f>
        <v/>
      </c>
      <c r="D14" s="29" t="inlineStr"/>
    </row>
    <row r="15">
      <c r="B15" s="13" t="inlineStr">
        <is>
          <t>Current Comcast share price</t>
        </is>
      </c>
      <c r="C15" s="32">
        <f>Inputs!D34</f>
        <v/>
      </c>
      <c r="D15" s="29" t="inlineStr">
        <is>
          <t>Will fix</t>
        </is>
      </c>
    </row>
    <row r="16">
      <c r="B16" s="13" t="inlineStr">
        <is>
          <t>SOTP premium / (discount) to current</t>
        </is>
      </c>
      <c r="C16" s="18">
        <f>C14/C15-1</f>
        <v/>
      </c>
      <c r="D16" s="29" t="inlineStr"/>
    </row>
  </sheetData>
  <mergeCells count="2">
    <mergeCell ref="A1:D1"/>
    <mergeCell ref="A4:D4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&amp;K3C3F45SOTP_Summary&amp;CSOTP Summary&amp;R&amp;8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G21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MULTIPLE SENSITIVITY — Bear / Base / Bull</t>
        </is>
      </c>
    </row>
    <row r="3">
      <c r="A3" s="4" t="inlineStr">
        <is>
          <t>BY SEGMENT — ENTERPRISE VALUE ($M)</t>
        </is>
      </c>
    </row>
    <row r="4">
      <c r="B4" s="12" t="inlineStr">
        <is>
          <t>Segment</t>
        </is>
      </c>
      <c r="C4" s="12" t="inlineStr">
        <is>
          <t>EBITDA</t>
        </is>
      </c>
      <c r="D4" s="12" t="inlineStr">
        <is>
          <t>Bear EV</t>
        </is>
      </c>
      <c r="E4" s="12" t="inlineStr">
        <is>
          <t>Base EV</t>
        </is>
      </c>
      <c r="F4" s="12" t="inlineStr">
        <is>
          <t>Bull EV</t>
        </is>
      </c>
      <c r="G4" s="12" t="inlineStr">
        <is>
          <t>Δ Bull−Bear</t>
        </is>
      </c>
    </row>
    <row r="5">
      <c r="B5" s="13" t="inlineStr">
        <is>
          <t>Residential Connectivity &amp; Platforms</t>
        </is>
      </c>
      <c r="C5" s="23">
        <f>Inputs!D6</f>
        <v/>
      </c>
      <c r="D5" s="23">
        <f>Inputs!D6*Inputs!C17</f>
        <v/>
      </c>
      <c r="E5" s="17">
        <f>Inputs!D6*Inputs!D17</f>
        <v/>
      </c>
      <c r="F5" s="23">
        <f>Inputs!D6*Inputs!E17</f>
        <v/>
      </c>
    </row>
    <row r="6">
      <c r="B6" s="13" t="inlineStr">
        <is>
          <t>Business Services Connectivity</t>
        </is>
      </c>
      <c r="C6" s="23">
        <f>Inputs!D7</f>
        <v/>
      </c>
      <c r="D6" s="23">
        <f>Inputs!D7*Inputs!C18</f>
        <v/>
      </c>
      <c r="E6" s="17">
        <f>Inputs!D7*Inputs!D18</f>
        <v/>
      </c>
      <c r="F6" s="23">
        <f>Inputs!D7*Inputs!E18</f>
        <v/>
      </c>
    </row>
    <row r="7">
      <c r="B7" s="13" t="inlineStr">
        <is>
          <t>Media</t>
        </is>
      </c>
      <c r="C7" s="23">
        <f>Inputs!D8</f>
        <v/>
      </c>
      <c r="D7" s="23">
        <f>Inputs!D8*Inputs!C19</f>
        <v/>
      </c>
      <c r="E7" s="17">
        <f>Inputs!D8*Inputs!D19</f>
        <v/>
      </c>
      <c r="F7" s="23">
        <f>Inputs!D8*Inputs!E19</f>
        <v/>
      </c>
    </row>
    <row r="8">
      <c r="B8" s="13" t="inlineStr">
        <is>
          <t>Studios</t>
        </is>
      </c>
      <c r="C8" s="23">
        <f>Inputs!D9</f>
        <v/>
      </c>
      <c r="D8" s="23">
        <f>Inputs!D9*Inputs!C20</f>
        <v/>
      </c>
      <c r="E8" s="17">
        <f>Inputs!D9*Inputs!D20</f>
        <v/>
      </c>
      <c r="F8" s="23">
        <f>Inputs!D9*Inputs!E20</f>
        <v/>
      </c>
    </row>
    <row r="9">
      <c r="B9" s="13" t="inlineStr">
        <is>
          <t>Theme Parks</t>
        </is>
      </c>
      <c r="C9" s="23">
        <f>Inputs!D10</f>
        <v/>
      </c>
      <c r="D9" s="23">
        <f>Inputs!D10*Inputs!C21</f>
        <v/>
      </c>
      <c r="E9" s="17">
        <f>Inputs!D10*Inputs!D21</f>
        <v/>
      </c>
      <c r="F9" s="23">
        <f>Inputs!D10*Inputs!E21</f>
        <v/>
      </c>
    </row>
    <row r="10">
      <c r="B10" s="13" t="inlineStr">
        <is>
          <t>C&amp;E HQ Other</t>
        </is>
      </c>
      <c r="C10" s="23">
        <f>Inputs!D11</f>
        <v/>
      </c>
      <c r="D10" s="23">
        <f>Inputs!D11*Inputs!C22</f>
        <v/>
      </c>
      <c r="E10" s="17">
        <f>Inputs!D11*Inputs!D22</f>
        <v/>
      </c>
      <c r="F10" s="23">
        <f>Inputs!D11*Inputs!E22</f>
        <v/>
      </c>
    </row>
    <row r="11">
      <c r="B11" s="13" t="inlineStr">
        <is>
          <t>Corporate &amp; Other</t>
        </is>
      </c>
      <c r="C11" s="23">
        <f>Inputs!D12</f>
        <v/>
      </c>
      <c r="D11" s="23">
        <f>Inputs!D12*Inputs!C23</f>
        <v/>
      </c>
      <c r="E11" s="17">
        <f>Inputs!D12*Inputs!D23</f>
        <v/>
      </c>
      <c r="F11" s="23">
        <f>Inputs!D12*Inputs!E23</f>
        <v/>
      </c>
    </row>
    <row r="12">
      <c r="B12" s="16" t="inlineStr">
        <is>
          <t>AGGREGATE EV (SOTP)</t>
        </is>
      </c>
      <c r="D12" s="26">
        <f>SUM(D5:D11)</f>
        <v/>
      </c>
      <c r="E12" s="26">
        <f>SUM(E5:E11)</f>
        <v/>
      </c>
      <c r="F12" s="26">
        <f>SUM(F5:F11)</f>
        <v/>
      </c>
    </row>
    <row r="14">
      <c r="A14" s="4" t="inlineStr">
        <is>
          <t>PER-SHARE EQUITY VALUE (SOTP)</t>
        </is>
      </c>
    </row>
    <row r="15">
      <c r="B15" s="12" t="inlineStr"/>
      <c r="C15" s="12" t="inlineStr">
        <is>
          <t>Bear</t>
        </is>
      </c>
      <c r="D15" s="12" t="inlineStr">
        <is>
          <t>Base</t>
        </is>
      </c>
      <c r="E15" s="12" t="inlineStr">
        <is>
          <t>Bull</t>
        </is>
      </c>
      <c r="F15" s="12" t="inlineStr"/>
      <c r="G15" s="12" t="inlineStr"/>
    </row>
    <row r="16">
      <c r="B16" s="13" t="inlineStr">
        <is>
          <t>Aggregate EV ($M)</t>
        </is>
      </c>
      <c r="C16" s="23">
        <f>D12</f>
        <v/>
      </c>
      <c r="D16" s="23">
        <f>E12</f>
        <v/>
      </c>
      <c r="E16" s="23">
        <f>F12</f>
        <v/>
      </c>
    </row>
    <row r="17">
      <c r="B17" s="13" t="inlineStr">
        <is>
          <t>Less: Net debt</t>
        </is>
      </c>
      <c r="C17" s="23">
        <f>-Inputs!D30</f>
        <v/>
      </c>
      <c r="D17" s="23">
        <f>-Inputs!D30</f>
        <v/>
      </c>
      <c r="E17" s="23">
        <f>-Inputs!D30</f>
        <v/>
      </c>
    </row>
    <row r="18">
      <c r="B18" s="13" t="inlineStr">
        <is>
          <t>Equity Value ($M)</t>
        </is>
      </c>
      <c r="C18" s="23">
        <f>C16+C17</f>
        <v/>
      </c>
      <c r="D18" s="23">
        <f>D16+D17</f>
        <v/>
      </c>
      <c r="E18" s="23">
        <f>E16+E17</f>
        <v/>
      </c>
    </row>
    <row r="19">
      <c r="B19" s="13" t="inlineStr">
        <is>
          <t>Diluted shares (M)</t>
        </is>
      </c>
      <c r="C19" s="30">
        <f>Inputs!D33</f>
        <v/>
      </c>
      <c r="D19" s="30">
        <f>Inputs!D33</f>
        <v/>
      </c>
      <c r="E19" s="30">
        <f>Inputs!D33</f>
        <v/>
      </c>
    </row>
    <row r="20">
      <c r="B20" s="33" t="inlineStr">
        <is>
          <t>SOTP per share ($)</t>
        </is>
      </c>
      <c r="C20" s="31">
        <f>C18/C19</f>
        <v/>
      </c>
      <c r="D20" s="31">
        <f>D18/D19</f>
        <v/>
      </c>
      <c r="E20" s="31">
        <f>E18/E19</f>
        <v/>
      </c>
    </row>
    <row r="21">
      <c r="B21" s="33" t="inlineStr">
        <is>
          <t>vs Current ($36.00)</t>
        </is>
      </c>
      <c r="C21" s="34">
        <f>C20/Inputs!D34-1</f>
        <v/>
      </c>
      <c r="D21" s="34">
        <f>D20/Inputs!D34-1</f>
        <v/>
      </c>
      <c r="E21" s="34">
        <f>E20/Inputs!D34-1</f>
        <v/>
      </c>
    </row>
  </sheetData>
  <mergeCells count="3">
    <mergeCell ref="A3:F3"/>
    <mergeCell ref="A14:F14"/>
    <mergeCell ref="A1:F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&amp;K3C3F45Sensitivity&amp;CMultiple Sensitivity&amp;R&amp;8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D1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8" customWidth="1" min="3" max="3"/>
    <col width="18" customWidth="1" min="4" max="4"/>
  </cols>
  <sheetData>
    <row r="1">
      <c r="A1" s="1" t="inlineStr">
        <is>
          <t>CONGLOMERATE DISCOUNT — What the Market Is Mispricing</t>
        </is>
      </c>
    </row>
    <row r="2">
      <c r="A2" s="3" t="inlineStr">
        <is>
          <t>Compares SOTP equity value to current Comcast market capitalization.</t>
        </is>
      </c>
    </row>
    <row r="4">
      <c r="A4" s="4" t="inlineStr">
        <is>
          <t>MARKET vs SOTP COMPARISON</t>
        </is>
      </c>
    </row>
    <row r="5">
      <c r="B5" s="12" t="inlineStr">
        <is>
          <t>Measure</t>
        </is>
      </c>
      <c r="C5" s="12" t="inlineStr">
        <is>
          <t>Current Market</t>
        </is>
      </c>
      <c r="D5" s="12" t="inlineStr">
        <is>
          <t>SOTP (Base)</t>
        </is>
      </c>
    </row>
    <row r="6">
      <c r="B6" s="13" t="inlineStr">
        <is>
          <t>Equity Value ($M)</t>
        </is>
      </c>
      <c r="C6" s="23">
        <f>Inputs!D35</f>
        <v/>
      </c>
      <c r="D6" s="23">
        <f>SOTP_Summary!C12</f>
        <v/>
      </c>
    </row>
    <row r="7">
      <c r="B7" s="13" t="inlineStr">
        <is>
          <t>Enterprise Value ($M)</t>
        </is>
      </c>
      <c r="C7" s="23">
        <f>Inputs!D36</f>
        <v/>
      </c>
      <c r="D7" s="23">
        <f>SOTP_Summary!C10</f>
        <v/>
      </c>
    </row>
    <row r="8">
      <c r="B8" s="13" t="inlineStr">
        <is>
          <t>Per-share ($)</t>
        </is>
      </c>
      <c r="C8" s="32">
        <f>Inputs!D34</f>
        <v/>
      </c>
      <c r="D8" s="32">
        <f>SOTP_Summary!C14</f>
        <v/>
      </c>
    </row>
    <row r="9">
      <c r="B9" s="33" t="inlineStr">
        <is>
          <t>Implied unlock per share ($)</t>
        </is>
      </c>
      <c r="C9" s="35" t="n"/>
      <c r="D9" s="31">
        <f>D8-C8</f>
        <v/>
      </c>
    </row>
    <row r="10">
      <c r="B10" s="33" t="inlineStr">
        <is>
          <t>Implied unlock (%)</t>
        </is>
      </c>
      <c r="C10" s="35" t="n"/>
      <c r="D10" s="18">
        <f>SOTP_Summary!C16</f>
        <v/>
      </c>
    </row>
    <row r="11">
      <c r="B11" s="33" t="inlineStr">
        <is>
          <t>Implied total equity unlock ($M)</t>
        </is>
      </c>
      <c r="C11" s="35" t="n"/>
      <c r="D11" s="17">
        <f>D6-C6</f>
        <v/>
      </c>
    </row>
    <row r="14">
      <c r="A14" s="4" t="inlineStr">
        <is>
          <t>WHY THE DISCOUNT EXISTS — Five Reasons</t>
        </is>
      </c>
    </row>
    <row r="15" ht="40" customHeight="1">
      <c r="B15" s="36" t="inlineStr">
        <is>
          <t>1. Mismatched investor base</t>
        </is>
      </c>
      <c r="C15" s="37" t="inlineStr">
        <is>
          <t>Cable investors don't want media exposure; media investors don't want cable. Combined company appeals fully to neither.</t>
        </is>
      </c>
      <c r="D15" s="40" t="n"/>
    </row>
    <row r="16" ht="40" customHeight="1">
      <c r="B16" s="38" t="inlineStr">
        <is>
          <t>2. Mismatched cost of capital</t>
        </is>
      </c>
      <c r="C16" s="39" t="inlineStr">
        <is>
          <t>Theme Parks deserve high-EV/EBITDA growth multiple; cable deserves low-multiple yield treatment. Blended capital allocation distorts both.</t>
        </is>
      </c>
      <c r="D16" s="40" t="n"/>
    </row>
    <row r="17" ht="40" customHeight="1">
      <c r="B17" s="36" t="inlineStr">
        <is>
          <t>3. Capex priorities compete</t>
        </is>
      </c>
      <c r="C17" s="37" t="inlineStr">
        <is>
          <t>Network capex vs theme park capex vs streaming content investment all draw from one capital allocation budget. Independent companies make crisper trade-offs.</t>
        </is>
      </c>
      <c r="D17" s="40" t="n"/>
    </row>
    <row r="18" ht="40" customHeight="1">
      <c r="B18" s="38" t="inlineStr">
        <is>
          <t>4. Management distraction</t>
        </is>
      </c>
      <c r="C18" s="39" t="inlineStr">
        <is>
          <t>CEO bandwidth spread across cable operations, media programming, theme park development, streaming product. Focused CEOs outperform conglomerate CEOs.</t>
        </is>
      </c>
      <c r="D18" s="40" t="n"/>
    </row>
    <row r="19" ht="40" customHeight="1">
      <c r="B19" s="36" t="inlineStr">
        <is>
          <t>5. Disclosure / analyst coverage</t>
        </is>
      </c>
      <c r="C19" s="37" t="inlineStr">
        <is>
          <t>Five segments stacked under one ticker. Sell-side analysts cover one industry well; few cover all five. Standalone tickers attract focused coverage.</t>
        </is>
      </c>
      <c r="D19" s="40" t="n"/>
    </row>
  </sheetData>
  <mergeCells count="8">
    <mergeCell ref="A1:D1"/>
    <mergeCell ref="C16:D16"/>
    <mergeCell ref="C15:D15"/>
    <mergeCell ref="A4:D4"/>
    <mergeCell ref="C19:D19"/>
    <mergeCell ref="C18:D18"/>
    <mergeCell ref="C17:D17"/>
    <mergeCell ref="A14:D14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&amp;K3C3F45Discount&amp;CConglomerate Discount Analysis&amp;R&amp;8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D26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0" customWidth="1" min="2" max="2"/>
    <col width="80" customWidth="1" min="3" max="3"/>
  </cols>
  <sheetData>
    <row r="1">
      <c r="A1" s="1" t="inlineStr">
        <is>
          <t>SOURCES, ASSUMPTIONS, AND LIMITATIONS</t>
        </is>
      </c>
    </row>
    <row r="3">
      <c r="A3" s="4" t="inlineStr">
        <is>
          <t>PRIMARY SOURCES</t>
        </is>
      </c>
    </row>
    <row r="4" ht="24" customHeight="1">
      <c r="B4" s="33" t="inlineStr">
        <is>
          <t>Comcast 10-K 2025</t>
        </is>
      </c>
      <c r="C4" s="37" t="inlineStr">
        <is>
          <t>Filed Feb 2026. Segment data for 2025 full year. Capital structure as of 12/31/2025.</t>
        </is>
      </c>
    </row>
    <row r="5" ht="24" customHeight="1">
      <c r="B5" s="33" t="inlineStr">
        <is>
          <t>Comcast Q1 2026 10-Q</t>
        </is>
      </c>
      <c r="C5" s="37" t="inlineStr">
        <is>
          <t>Filed Apr 2026. Capital structure as of 3/31/2026. Q1 2026 segment results.</t>
        </is>
      </c>
    </row>
    <row r="6" ht="24" customHeight="1">
      <c r="B6" s="33" t="inlineStr">
        <is>
          <t>Separation Announcement 6/29/2026</t>
        </is>
      </c>
      <c r="C6" s="37" t="inlineStr">
        <is>
          <t>Press release and investor presentation. Deal structure, timing, 19.9% retained stake, financial policy.</t>
        </is>
      </c>
    </row>
    <row r="7" ht="24" customHeight="1">
      <c r="B7" s="33" t="inlineStr">
        <is>
          <t>Comparable company multiples</t>
        </is>
      </c>
      <c r="C7" s="37" t="inlineStr">
        <is>
          <t>Charter, Altice, Lumen, Paramount, Warner, Disney, Six Flags as anchor data points.</t>
        </is>
      </c>
    </row>
    <row r="10">
      <c r="A10" s="4" t="inlineStr">
        <is>
          <t>KEY ASSUMPTIONS</t>
        </is>
      </c>
    </row>
    <row r="11" ht="32" customHeight="1">
      <c r="B11" s="36" t="inlineStr">
        <is>
          <t>2025 segment financials</t>
        </is>
      </c>
      <c r="C11" s="37" t="inlineStr">
        <is>
          <t>Used as run-rate basis. 2025 reflects post-Versant structure (Versant spun 1/2/2026).</t>
        </is>
      </c>
    </row>
    <row r="12" ht="32" customHeight="1">
      <c r="B12" s="36" t="inlineStr">
        <is>
          <t>Multiples are EV/EBITDA on 2025 actual EBITDA</t>
        </is>
      </c>
      <c r="C12" s="37" t="inlineStr">
        <is>
          <t>Not adjusted for synergy losses or dis-synergies of separation. Multiples are practitioner-typical for each segment's peer group.</t>
        </is>
      </c>
    </row>
    <row r="13" ht="32" customHeight="1">
      <c r="B13" s="36" t="inlineStr">
        <is>
          <t>Net debt held at parent (RemainCo)</t>
        </is>
      </c>
      <c r="C13" s="37" t="inlineStr">
        <is>
          <t>Post-spin debt allocation between Comcast and NBCU not disclosed. Model treats all current debt as remaining at Comcast for simplicity.</t>
        </is>
      </c>
    </row>
    <row r="14" ht="32" customHeight="1">
      <c r="B14" s="36" t="inlineStr">
        <is>
          <t>19.9% retained stake</t>
        </is>
      </c>
      <c r="C14" s="37" t="inlineStr">
        <is>
          <t>Modeled at NBCUniversal SOTP value × 19.9% but allocated to Comcast — assumes monetization at SOTP value within 12 months.</t>
        </is>
      </c>
    </row>
    <row r="15" ht="32" customHeight="1">
      <c r="B15" s="36" t="inlineStr">
        <is>
          <t>Separation costs</t>
        </is>
      </c>
      <c r="C15" s="37" t="inlineStr">
        <is>
          <t>Not modeled. Typical for $100B+ spin-off: $1-2B in transaction, advisory, and dis-synergy costs over the transition.</t>
        </is>
      </c>
    </row>
    <row r="16" ht="32" customHeight="1">
      <c r="B16" s="36" t="inlineStr">
        <is>
          <t>Share count</t>
        </is>
      </c>
      <c r="C16" s="37" t="inlineStr">
        <is>
          <t>March 31, 2026 share count used. Suspended buyback program means share count stable through close.</t>
        </is>
      </c>
    </row>
    <row r="17" ht="32" customHeight="1">
      <c r="B17" s="36" t="inlineStr">
        <is>
          <t>Tax treatment</t>
        </is>
      </c>
      <c r="C17" s="37" t="inlineStr">
        <is>
          <t>Tax-free under IRC §355 assumed. Section 355(e) anti-Morris Trust restrictions on subsequent M&amp;A apply for 2 years post-spin.</t>
        </is>
      </c>
    </row>
    <row r="19">
      <c r="A19" s="4" t="inlineStr">
        <is>
          <t>LIMITATIONS</t>
        </is>
      </c>
    </row>
    <row r="20" ht="32" customHeight="1">
      <c r="B20" s="36" t="inlineStr">
        <is>
          <t>Multiples are practitioner approximations</t>
        </is>
      </c>
      <c r="C20" s="37" t="inlineStr">
        <is>
          <t>Real precedent transaction analysis required for IC-grade valuation.</t>
        </is>
      </c>
    </row>
    <row r="21" ht="32" customHeight="1">
      <c r="B21" s="36" t="inlineStr">
        <is>
          <t>Synergy and dis-synergy not modeled</t>
        </is>
      </c>
      <c r="C21" s="37" t="inlineStr">
        <is>
          <t>Conglomerate dis-synergy losses (corporate overhead duplication) typically $200-500M annually for $100B+ spins.</t>
        </is>
      </c>
    </row>
    <row r="22" ht="32" customHeight="1">
      <c r="B22" s="36" t="inlineStr">
        <is>
          <t>Tax-free qualification not verified</t>
        </is>
      </c>
      <c r="C22" s="37" t="inlineStr">
        <is>
          <t>Section 355 active business and continuity tests assumed met; structure validation requires tax counsel.</t>
        </is>
      </c>
    </row>
    <row r="23" ht="32" customHeight="1">
      <c r="B23" s="36" t="inlineStr">
        <is>
          <t>Pro forma debt allocation TBD</t>
        </is>
      </c>
      <c r="C23" s="37" t="inlineStr">
        <is>
          <t>Comcast has not disclosed how the existing $94.6B debt stack will be allocated between RemainCo and SpinCo.</t>
        </is>
      </c>
    </row>
    <row r="24" ht="32" customHeight="1">
      <c r="B24" s="36" t="inlineStr">
        <is>
          <t>Trading dynamics not modeled</t>
        </is>
      </c>
      <c r="C24" s="37" t="inlineStr">
        <is>
          <t>Risk-arb dynamics around the spin date — when-issued trading, distribution mechanics — affect actual outcomes.</t>
        </is>
      </c>
    </row>
    <row r="25" ht="32" customHeight="1">
      <c r="B25" s="36" t="inlineStr">
        <is>
          <t>Synergies / dis-synergies not modeled</t>
        </is>
      </c>
      <c r="C25" s="37" t="inlineStr">
        <is>
          <t>Standalone-cost emergence and conglomerate-overhead duplication are real but not in this model.</t>
        </is>
      </c>
    </row>
    <row r="26" ht="32" customHeight="1">
      <c r="B26" s="36" t="inlineStr">
        <is>
          <t>Apple optionality not in base SOTP</t>
        </is>
      </c>
      <c r="C26" s="37" t="inlineStr">
        <is>
          <t>Whole-NBCU strategic acquisition by Apple or Berkshire post-2029 is captured separately in the IC memo, not in the standalone SOTP per-share build.</t>
        </is>
      </c>
    </row>
  </sheetData>
  <mergeCells count="4">
    <mergeCell ref="A1:D1"/>
    <mergeCell ref="A19:D19"/>
    <mergeCell ref="A3:D3"/>
    <mergeCell ref="A10:D10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&amp;K3C3F45Sources&amp;CSources &amp; Methodology&amp;R&amp;8 &amp;KC89000BARATELLI INSTITUTE  *  MENTORING AT SCALE</oddHeader>
    <oddFooter>&amp;L&amp;8 &amp;K3C3F45baratelliinstitute.com&amp;C&amp;8 &amp;K3C3F45Page &amp;P of &amp;N&amp;R&amp;8 &amp;K3C3F45Comcast SOTP 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2026-06-30T12:54:04Z</dcterms:created>
  <dcterms:modified xmlns:dcterms="http://purl.org/dc/terms/" xmlns:xsi="http://www.w3.org/2001/XMLSchema-instance" xsi:type="dcterms:W3CDTF">2026-07-08T20:43:07Z</dcterms:modified>
</cp:coreProperties>
</file>